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cp8175\Desktop\"/>
    </mc:Choice>
  </mc:AlternateContent>
  <xr:revisionPtr revIDLastSave="0" documentId="8_{D51F6F20-53FE-4B07-86E0-4D9EB3E8DDD7}" xr6:coauthVersionLast="47" xr6:coauthVersionMax="47" xr10:uidLastSave="{00000000-0000-0000-0000-000000000000}"/>
  <bookViews>
    <workbookView xWindow="-28920" yWindow="-120" windowWidth="29040" windowHeight="15840" xr2:uid="{761BA2C2-7D35-46CF-AAE0-8B89BD037285}"/>
  </bookViews>
  <sheets>
    <sheet name="Calculator Instructions" sheetId="6" r:id="rId1"/>
    <sheet name="Ration-Corn Calculator" sheetId="5" r:id="rId2"/>
    <sheet name="BMR Advanced Profitability" sheetId="4" r:id="rId3"/>
  </sheets>
  <definedNames>
    <definedName name="_xlnm.Print_Area" localSheetId="1">'Ration-Corn Calculator'!$A$1:$K$22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4" l="1"/>
  <c r="D9" i="5"/>
  <c r="D13" i="5" l="1"/>
  <c r="A17" i="5"/>
  <c r="A21" i="5"/>
  <c r="C15" i="4"/>
  <c r="G20" i="5" l="1"/>
  <c r="G21" i="5"/>
  <c r="D17" i="4"/>
  <c r="D18" i="4" s="1"/>
  <c r="D19" i="4" s="1"/>
  <c r="D36" i="4" s="1"/>
  <c r="D37" i="4" s="1"/>
  <c r="C17" i="4"/>
  <c r="C18" i="4" s="1"/>
  <c r="C19" i="4" s="1"/>
  <c r="C36" i="4" s="1"/>
  <c r="C37" i="4" s="1"/>
  <c r="C34" i="4"/>
  <c r="C27" i="4"/>
  <c r="D41" i="4"/>
  <c r="D42" i="4" s="1"/>
  <c r="D14" i="4"/>
  <c r="D15" i="4" s="1"/>
  <c r="C24" i="4"/>
  <c r="D34" i="4"/>
  <c r="D27" i="4"/>
  <c r="D24" i="4" l="1"/>
  <c r="D28" i="4" s="1"/>
  <c r="D23" i="4"/>
  <c r="C32" i="4"/>
  <c r="C33" i="4" s="1"/>
  <c r="C28" i="4"/>
  <c r="C23" i="4"/>
  <c r="D32" i="4" l="1"/>
  <c r="D33" i="4" s="1"/>
  <c r="D38" i="4" s="1"/>
  <c r="C38" i="4"/>
  <c r="D43" i="4" l="1"/>
  <c r="D44" i="4" s="1"/>
</calcChain>
</file>

<file path=xl/sharedStrings.xml><?xml version="1.0" encoding="utf-8"?>
<sst xmlns="http://schemas.openxmlformats.org/spreadsheetml/2006/main" count="78" uniqueCount="69">
  <si>
    <t>Number of Cows</t>
  </si>
  <si>
    <t>Milk Price (per cwt)</t>
  </si>
  <si>
    <r>
      <t>Expected Energy Corrected Milk (ECM) Increase (lbs/cow/day)</t>
    </r>
    <r>
      <rPr>
        <vertAlign val="superscript"/>
        <sz val="8"/>
        <color theme="1"/>
        <rFont val="Arial"/>
        <family val="2"/>
      </rPr>
      <t>1</t>
    </r>
  </si>
  <si>
    <r>
      <t>Corn Silage Fed (lbs/cow/day)</t>
    </r>
    <r>
      <rPr>
        <vertAlign val="superscript"/>
        <sz val="8"/>
        <color theme="1"/>
        <rFont val="Arial"/>
        <family val="2"/>
      </rPr>
      <t>2</t>
    </r>
  </si>
  <si>
    <t>Tons (per day)</t>
  </si>
  <si>
    <t>Tons (per year)</t>
  </si>
  <si>
    <t>Bushels (per day)</t>
  </si>
  <si>
    <t>Bushels (per year)</t>
  </si>
  <si>
    <t>Corn Silage Acres Needed</t>
  </si>
  <si>
    <t>Corn Silage Seed Cost (per bag)</t>
  </si>
  <si>
    <t>Brevant BMR</t>
  </si>
  <si>
    <t>Plant Population</t>
  </si>
  <si>
    <t>Corn Silage Acres Needed - based on step 3</t>
  </si>
  <si>
    <t>Total Corn Silage Crop Expenses</t>
  </si>
  <si>
    <t>Corn Price (per bushel)</t>
  </si>
  <si>
    <t>Purchased Grain Cost (per ton)</t>
  </si>
  <si>
    <t>Tons Needed (per year)</t>
  </si>
  <si>
    <r>
      <t>Grain Corn Fed (lbs/cow/day)</t>
    </r>
    <r>
      <rPr>
        <vertAlign val="superscript"/>
        <sz val="8"/>
        <color theme="1"/>
        <rFont val="Arial"/>
        <family val="2"/>
      </rPr>
      <t>3</t>
    </r>
  </si>
  <si>
    <r>
      <t>Other Fixed and Variable Costs (per acre)</t>
    </r>
    <r>
      <rPr>
        <vertAlign val="superscript"/>
        <sz val="8"/>
        <color theme="1"/>
        <rFont val="Arial"/>
        <family val="2"/>
      </rPr>
      <t>4</t>
    </r>
  </si>
  <si>
    <t>EXPECTED RESULTS USING BREVANT BMR</t>
  </si>
  <si>
    <t>Additional Daily Income (per cow)</t>
  </si>
  <si>
    <t>Additional Yearly Income</t>
  </si>
  <si>
    <t>Additional Expenses</t>
  </si>
  <si>
    <t>NET INCOME</t>
  </si>
  <si>
    <t>Total Purchased Grain Expenses</t>
  </si>
  <si>
    <t>All numbers in maroon can be edited for local input.</t>
  </si>
  <si>
    <t>HERD DETAILS</t>
  </si>
  <si>
    <t>RATION DETAILS</t>
  </si>
  <si>
    <t>SEED COSTS</t>
  </si>
  <si>
    <t>Corn Silage Yield (tons per acre)</t>
  </si>
  <si>
    <t>Corn Silage Feed Requirements (tons per year) - based on step 2</t>
  </si>
  <si>
    <t>TOTAL CORN SILAGE SEED COSTS</t>
  </si>
  <si>
    <t>EXPENSES</t>
  </si>
  <si>
    <t>TOTAL PURCHASED GRAIN AND SILAGE EXPENSE (per year)</t>
  </si>
  <si>
    <t>Competitor</t>
  </si>
  <si>
    <t>Corn Silage Acres (per bag)</t>
  </si>
  <si>
    <r>
      <rPr>
        <vertAlign val="superscript"/>
        <sz val="6"/>
        <color theme="1"/>
        <rFont val="Arial"/>
        <family val="2"/>
      </rPr>
      <t>1</t>
    </r>
    <r>
      <rPr>
        <sz val="6"/>
        <color theme="1"/>
        <rFont val="Arial"/>
        <family val="2"/>
      </rPr>
      <t xml:space="preserve"> University and independent lactation research trials published since 1999. Average milk response is 5.5 pounds more energy-corrected milk (ECM) when Brevant™ brand BMR hybrids are compared with other silage corn hybrids.
</t>
    </r>
    <r>
      <rPr>
        <vertAlign val="superscript"/>
        <sz val="6"/>
        <color theme="1"/>
        <rFont val="Arial"/>
        <family val="2"/>
      </rPr>
      <t>2</t>
    </r>
    <r>
      <rPr>
        <sz val="6"/>
        <color theme="1"/>
        <rFont val="Arial"/>
        <family val="2"/>
      </rPr>
      <t xml:space="preserve"> Brevant brand BMR has up to 40% less lignin, leading to a fiber digestibility advantage of 8 - 15 percentage points on average when compared with non-Brevant brand BMR hybrids.*
</t>
    </r>
    <r>
      <rPr>
        <vertAlign val="superscript"/>
        <sz val="6"/>
        <color theme="1"/>
        <rFont val="Arial"/>
        <family val="2"/>
      </rPr>
      <t>3</t>
    </r>
    <r>
      <rPr>
        <sz val="6"/>
        <color theme="1"/>
        <rFont val="Arial"/>
        <family val="2"/>
      </rPr>
      <t xml:space="preserve"> Diets with high fiber digestibility allow for greater dry matter intake (DMI) and higher milk production.
</t>
    </r>
    <r>
      <rPr>
        <vertAlign val="superscript"/>
        <sz val="6"/>
        <color theme="1"/>
        <rFont val="Arial"/>
        <family val="2"/>
      </rPr>
      <t>4</t>
    </r>
    <r>
      <rPr>
        <sz val="6"/>
        <color theme="1"/>
        <rFont val="Arial"/>
        <family val="2"/>
      </rPr>
      <t xml:space="preserve"> Costs to grow, harvest, ensile and store corn silage.
* Total for all corn grain and silage expense. Source: Cumberland Valley Analytical Services.
Note: The above analysis does not take into account improved herd health and body scores.
Disclaimer: Above example is not a guarantee of performance on your farm and results may vary.</t>
    </r>
  </si>
  <si>
    <t>of ground corn will need to be added to the ration</t>
  </si>
  <si>
    <t>per herd per year</t>
  </si>
  <si>
    <t>pounds</t>
  </si>
  <si>
    <t>per head per day</t>
  </si>
  <si>
    <r>
      <t xml:space="preserve">To reach the starch percentage target of the </t>
    </r>
    <r>
      <rPr>
        <b/>
        <sz val="14"/>
        <color theme="1"/>
        <rFont val="Arial"/>
        <family val="2"/>
      </rPr>
      <t>BMR</t>
    </r>
    <r>
      <rPr>
        <sz val="14"/>
        <color theme="1"/>
        <rFont val="Arial"/>
        <family val="2"/>
      </rPr>
      <t xml:space="preserve"> corn silage diet, an additional </t>
    </r>
  </si>
  <si>
    <t>____________________________________________</t>
  </si>
  <si>
    <r>
      <t xml:space="preserve">To reach the starch percentage target of the </t>
    </r>
    <r>
      <rPr>
        <b/>
        <sz val="14"/>
        <color theme="1"/>
        <rFont val="Arial"/>
        <family val="2"/>
      </rPr>
      <t>dual purpose</t>
    </r>
    <r>
      <rPr>
        <sz val="14"/>
        <color theme="1"/>
        <rFont val="Arial"/>
        <family val="2"/>
      </rPr>
      <t xml:space="preserve"> corn silage diet, an additional </t>
    </r>
  </si>
  <si>
    <t>___________________________________________________________________________________________________________________</t>
  </si>
  <si>
    <t>% Starch in BMR Corn Silage Sample</t>
  </si>
  <si>
    <t>Pounds   "As Fed" corrected to 35% DM</t>
  </si>
  <si>
    <t>BMR RATION</t>
  </si>
  <si>
    <t>% Starch in DP Corn Silage Sample</t>
  </si>
  <si>
    <t>DUAL PURPOSE RATION</t>
  </si>
  <si>
    <t>Ground Corn Price/Ton</t>
  </si>
  <si>
    <t>Herd Size</t>
  </si>
  <si>
    <t xml:space="preserve">Dry Matter Intake (DMI) of Diet </t>
  </si>
  <si>
    <t>Brevant BMR is proven to have higher fiber digestibility than dual purpose corn silage. Field observations and numerous research studies from the past 25 years demonstrate the energy generated from this increased fiber digestibility allows nutritionists to both increase the feeding rate of BMR corn silage as well as reduce the total percentage of starch in the diet compared to rations utilizing dual purpose hybrids. BMR hybrids are typically fed at a rate of 50% to 60% (or more) of the total dry matter (DM) of the diet, while dual purpose (DP) hybrids are typically limited to 35% to 40% of the diet. Total starch percentages in lactation diets vary, but typically range from 25% to 29% of the DM of the diet, with BMR rations often running 1% to 3% lower.</t>
  </si>
  <si>
    <t>To use this worksheet, enter data in colored cells only. Limits have been set to help guide you.</t>
  </si>
  <si>
    <t>ADDRESSING STARCH DIFFERENCES</t>
  </si>
  <si>
    <t>______________________________________________________________________________________________________</t>
  </si>
  <si>
    <t xml:space="preserve">% Starch in total ration when feeding BMR Corn Silage </t>
  </si>
  <si>
    <r>
      <rPr>
        <b/>
        <sz val="11"/>
        <color theme="1"/>
        <rFont val="Arial"/>
        <family val="2"/>
      </rPr>
      <t>% Starch in total ration when feeding DP Corn Silage</t>
    </r>
    <r>
      <rPr>
        <b/>
        <sz val="12"/>
        <color theme="1"/>
        <rFont val="Arial"/>
        <family val="2"/>
      </rPr>
      <t xml:space="preserve"> </t>
    </r>
  </si>
  <si>
    <t xml:space="preserve"> [          Farm Name          ]  |  [    Date    ]  |  [          Rep Name         ]</t>
  </si>
  <si>
    <t>BMR Advanced Profitability and Corn Calculator</t>
  </si>
  <si>
    <t xml:space="preserve">Perimeters have been set on the "Ration-Corn Calculator" tab to provide help for those who do not typically formulate dairy rations. Please reference the pop-up notes for each cell when filling in values for this calculator. </t>
  </si>
  <si>
    <r>
      <t xml:space="preserve">Savings from </t>
    </r>
    <r>
      <rPr>
        <b/>
        <sz val="22"/>
        <color theme="0"/>
        <rFont val="Arial"/>
        <family val="2"/>
      </rPr>
      <t>Starch</t>
    </r>
    <r>
      <rPr>
        <sz val="22"/>
        <color theme="0"/>
        <rFont val="Arial"/>
        <family val="2"/>
      </rPr>
      <t xml:space="preserve"> alone when feeding </t>
    </r>
    <r>
      <rPr>
        <b/>
        <sz val="22"/>
        <color theme="0"/>
        <rFont val="Arial"/>
        <family val="2"/>
      </rPr>
      <t>BMR</t>
    </r>
    <r>
      <rPr>
        <sz val="22"/>
        <color theme="0"/>
        <rFont val="Arial"/>
        <family val="2"/>
      </rPr>
      <t>…</t>
    </r>
  </si>
  <si>
    <t xml:space="preserve">Once you have finished filling out the "Ration-Corn Calculator" tab, you can use the calculated values from the light gray cells to fill in some of the values on the "BMR Advanced Profitability" tab. See below for example: </t>
  </si>
  <si>
    <t>Information for Profitability Tab</t>
  </si>
  <si>
    <t>Information from Corn Calculator Tab</t>
  </si>
  <si>
    <t>% Dry Matter as DP Corn Silage in total ration</t>
  </si>
  <si>
    <t>% Dry Matter as BMR Corn Silage in total ration</t>
  </si>
  <si>
    <t xml:space="preserve">Welcome to the Brevant BMR Advanced Profitability Calculator, where we have now included a tab to help you estimate ground corn usage in a typical dairy lactation ration. While this calculator is not intended to replace advanced ration balancing software, it is intended to help agronomists, nutritionists, and dairy farmers compare the ground corn needs when choosing between BMR and dual purpose hybrids.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</si>
</sst>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30" x14ac:knownFonts="1">
    <font>
      <sz val="11"/>
      <color theme="1"/>
      <name val="Calibri"/>
      <family val="2"/>
      <scheme val="minor"/>
    </font>
    <font>
      <sz val="8"/>
      <color theme="1"/>
      <name val="Arial"/>
      <family val="2"/>
    </font>
    <font>
      <b/>
      <sz val="11"/>
      <color theme="0"/>
      <name val="Arial"/>
      <family val="2"/>
    </font>
    <font>
      <vertAlign val="superscript"/>
      <sz val="8"/>
      <color theme="1"/>
      <name val="Arial"/>
      <family val="2"/>
    </font>
    <font>
      <b/>
      <sz val="8"/>
      <color theme="1"/>
      <name val="Arial"/>
      <family val="2"/>
    </font>
    <font>
      <b/>
      <sz val="8"/>
      <color theme="0"/>
      <name val="Arial"/>
      <family val="2"/>
    </font>
    <font>
      <sz val="6"/>
      <color theme="1"/>
      <name val="Arial"/>
      <family val="2"/>
    </font>
    <font>
      <vertAlign val="superscript"/>
      <sz val="6"/>
      <color theme="1"/>
      <name val="Arial"/>
      <family val="2"/>
    </font>
    <font>
      <b/>
      <sz val="8"/>
      <color rgb="FF750D2B"/>
      <name val="Arial"/>
      <family val="2"/>
    </font>
    <font>
      <sz val="8"/>
      <color theme="0"/>
      <name val="Arial"/>
      <family val="2"/>
    </font>
    <font>
      <b/>
      <sz val="11"/>
      <color theme="1"/>
      <name val="Calibri"/>
      <family val="2"/>
      <scheme val="minor"/>
    </font>
    <font>
      <sz val="14"/>
      <color theme="1"/>
      <name val="Calibri"/>
      <family val="2"/>
      <scheme val="minor"/>
    </font>
    <font>
      <sz val="14"/>
      <color theme="1"/>
      <name val="Arial"/>
      <family val="2"/>
    </font>
    <font>
      <b/>
      <sz val="16"/>
      <color theme="1"/>
      <name val="Arial"/>
      <family val="2"/>
    </font>
    <font>
      <b/>
      <sz val="24"/>
      <color theme="1"/>
      <name val="Arial"/>
      <family val="2"/>
    </font>
    <font>
      <b/>
      <sz val="14"/>
      <color theme="1"/>
      <name val="Arial"/>
      <family val="2"/>
    </font>
    <font>
      <b/>
      <sz val="11"/>
      <color theme="1"/>
      <name val="Arial"/>
      <family val="2"/>
    </font>
    <font>
      <b/>
      <sz val="12"/>
      <color theme="1"/>
      <name val="Calibri"/>
      <family val="2"/>
      <scheme val="minor"/>
    </font>
    <font>
      <b/>
      <sz val="12"/>
      <color theme="1"/>
      <name val="Arial"/>
      <family val="2"/>
    </font>
    <font>
      <b/>
      <sz val="14"/>
      <color theme="1"/>
      <name val="Calibri"/>
      <family val="2"/>
      <scheme val="minor"/>
    </font>
    <font>
      <sz val="14.5"/>
      <color theme="1"/>
      <name val="Calibri"/>
      <family val="2"/>
      <scheme val="minor"/>
    </font>
    <font>
      <sz val="12"/>
      <color theme="1"/>
      <name val="Arial"/>
      <family val="2"/>
    </font>
    <font>
      <b/>
      <sz val="24"/>
      <color theme="0"/>
      <name val="Arial"/>
      <family val="2"/>
    </font>
    <font>
      <b/>
      <i/>
      <sz val="12"/>
      <color theme="1"/>
      <name val="Arial"/>
      <family val="2"/>
    </font>
    <font>
      <sz val="11"/>
      <color rgb="FF750D2B"/>
      <name val="Calibri"/>
      <family val="2"/>
      <scheme val="minor"/>
    </font>
    <font>
      <b/>
      <sz val="26"/>
      <color rgb="FF750D2B"/>
      <name val="Arial"/>
      <family val="2"/>
    </font>
    <font>
      <sz val="22"/>
      <color theme="0"/>
      <name val="Arial"/>
      <family val="2"/>
    </font>
    <font>
      <b/>
      <sz val="22"/>
      <color theme="0"/>
      <name val="Arial"/>
      <family val="2"/>
    </font>
    <font>
      <b/>
      <sz val="14"/>
      <color theme="0"/>
      <name val="Arial"/>
      <family val="2"/>
    </font>
    <font>
      <b/>
      <sz val="16"/>
      <color theme="0"/>
      <name val="Arial"/>
      <family val="2"/>
    </font>
  </fonts>
  <fills count="8">
    <fill>
      <patternFill patternType="none"/>
    </fill>
    <fill>
      <patternFill patternType="gray125"/>
    </fill>
    <fill>
      <patternFill patternType="solid">
        <fgColor rgb="FF750D2B"/>
        <bgColor indexed="64"/>
      </patternFill>
    </fill>
    <fill>
      <patternFill patternType="solid">
        <fgColor rgb="FFDFE1DF"/>
        <bgColor indexed="64"/>
      </patternFill>
    </fill>
    <fill>
      <patternFill patternType="solid">
        <fgColor rgb="FFF47C06"/>
        <bgColor indexed="64"/>
      </patternFill>
    </fill>
    <fill>
      <patternFill patternType="solid">
        <fgColor theme="0" tint="-0.249977111117893"/>
        <bgColor indexed="64"/>
      </patternFill>
    </fill>
    <fill>
      <patternFill patternType="solid">
        <fgColor rgb="FF343741"/>
        <bgColor indexed="64"/>
      </patternFill>
    </fill>
    <fill>
      <patternFill patternType="solid">
        <fgColor theme="1" tint="0.499984740745262"/>
        <bgColor indexed="64"/>
      </patternFill>
    </fill>
  </fills>
  <borders count="18">
    <border>
      <left/>
      <right/>
      <top/>
      <bottom/>
      <diagonal/>
    </border>
    <border>
      <left style="medium">
        <color theme="0"/>
      </left>
      <right/>
      <top/>
      <bottom/>
      <diagonal/>
    </border>
    <border>
      <left/>
      <right/>
      <top/>
      <bottom style="thin">
        <color theme="1"/>
      </bottom>
      <diagonal/>
    </border>
    <border>
      <left/>
      <right/>
      <top style="thin">
        <color theme="1"/>
      </top>
      <bottom style="thin">
        <color theme="1"/>
      </bottom>
      <diagonal/>
    </border>
    <border>
      <left/>
      <right/>
      <top style="thin">
        <color theme="1"/>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14">
    <xf numFmtId="0" fontId="0" fillId="0" borderId="0" xfId="0"/>
    <xf numFmtId="0" fontId="0" fillId="0" borderId="0" xfId="0" applyProtection="1"/>
    <xf numFmtId="0" fontId="2" fillId="0" borderId="0" xfId="0" applyFont="1" applyAlignment="1" applyProtection="1">
      <alignment vertical="center"/>
    </xf>
    <xf numFmtId="0" fontId="2" fillId="2" borderId="0" xfId="0" applyFont="1" applyFill="1" applyAlignment="1" applyProtection="1">
      <alignment horizontal="left" vertical="center"/>
    </xf>
    <xf numFmtId="0" fontId="5" fillId="2" borderId="0" xfId="0" applyFont="1" applyFill="1" applyBorder="1" applyAlignment="1" applyProtection="1">
      <alignment horizontal="center" vertical="center"/>
    </xf>
    <xf numFmtId="0" fontId="1" fillId="0" borderId="0" xfId="0" applyFont="1" applyAlignment="1" applyProtection="1">
      <alignment vertical="center"/>
    </xf>
    <xf numFmtId="0" fontId="1" fillId="3" borderId="2" xfId="0" applyFont="1" applyFill="1" applyBorder="1" applyAlignment="1" applyProtection="1">
      <alignment vertical="center"/>
    </xf>
    <xf numFmtId="0" fontId="8" fillId="3" borderId="2" xfId="0" applyFont="1" applyFill="1" applyBorder="1" applyAlignment="1" applyProtection="1">
      <alignment vertical="center"/>
    </xf>
    <xf numFmtId="164" fontId="8" fillId="3" borderId="2" xfId="0" applyNumberFormat="1" applyFont="1" applyFill="1" applyBorder="1" applyAlignment="1" applyProtection="1">
      <alignment vertical="center"/>
    </xf>
    <xf numFmtId="0" fontId="1" fillId="3" borderId="0" xfId="0" applyFont="1" applyFill="1" applyAlignment="1" applyProtection="1">
      <alignment vertical="center"/>
    </xf>
    <xf numFmtId="0" fontId="8" fillId="3" borderId="0" xfId="0" applyFont="1" applyFill="1" applyAlignment="1" applyProtection="1">
      <alignment vertical="center"/>
    </xf>
    <xf numFmtId="0" fontId="9" fillId="0" borderId="0" xfId="0" applyFont="1" applyAlignment="1" applyProtection="1">
      <alignment vertical="center"/>
    </xf>
    <xf numFmtId="0" fontId="2" fillId="4" borderId="0" xfId="0" applyFont="1" applyFill="1" applyAlignment="1" applyProtection="1">
      <alignment horizontal="left" vertical="center"/>
    </xf>
    <xf numFmtId="0" fontId="5" fillId="6"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 fillId="3" borderId="3" xfId="0" applyFont="1" applyFill="1" applyBorder="1" applyAlignment="1" applyProtection="1">
      <alignment vertical="center"/>
    </xf>
    <xf numFmtId="165" fontId="1" fillId="3" borderId="3" xfId="0" applyNumberFormat="1" applyFont="1" applyFill="1" applyBorder="1" applyAlignment="1" applyProtection="1">
      <alignment horizontal="center" vertical="center"/>
    </xf>
    <xf numFmtId="0" fontId="4" fillId="5" borderId="3" xfId="0" applyFont="1" applyFill="1" applyBorder="1" applyAlignment="1" applyProtection="1">
      <alignment vertical="center"/>
    </xf>
    <xf numFmtId="165" fontId="4" fillId="5" borderId="3" xfId="0" applyNumberFormat="1" applyFont="1" applyFill="1" applyBorder="1" applyAlignment="1" applyProtection="1">
      <alignment horizontal="center" vertical="center"/>
    </xf>
    <xf numFmtId="0" fontId="1" fillId="0" borderId="0" xfId="0" applyFont="1" applyAlignment="1" applyProtection="1">
      <alignment horizontal="left" vertical="center"/>
    </xf>
    <xf numFmtId="0" fontId="1" fillId="3" borderId="3" xfId="0" applyFont="1" applyFill="1" applyBorder="1" applyAlignment="1" applyProtection="1">
      <alignment horizontal="left" vertical="center"/>
    </xf>
    <xf numFmtId="0" fontId="4" fillId="5" borderId="0" xfId="0" applyFont="1" applyFill="1" applyAlignment="1" applyProtection="1">
      <alignment horizontal="left" vertical="center"/>
    </xf>
    <xf numFmtId="165" fontId="4" fillId="5" borderId="0" xfId="0" applyNumberFormat="1" applyFont="1" applyFill="1" applyAlignment="1" applyProtection="1">
      <alignment horizontal="center" vertical="center"/>
    </xf>
    <xf numFmtId="0" fontId="1" fillId="3"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5" fillId="7" borderId="0" xfId="0" applyFont="1" applyFill="1" applyAlignment="1" applyProtection="1">
      <alignment horizontal="left" vertical="center"/>
    </xf>
    <xf numFmtId="164" fontId="5" fillId="7" borderId="0" xfId="0" applyNumberFormat="1" applyFont="1" applyFill="1" applyAlignment="1" applyProtection="1">
      <alignment horizontal="center" vertical="center"/>
    </xf>
    <xf numFmtId="164" fontId="4" fillId="5" borderId="3" xfId="0" applyNumberFormat="1" applyFont="1" applyFill="1" applyBorder="1" applyAlignment="1" applyProtection="1">
      <alignment horizontal="center" vertical="center"/>
    </xf>
    <xf numFmtId="164" fontId="1" fillId="3" borderId="3" xfId="0" applyNumberFormat="1" applyFont="1" applyFill="1" applyBorder="1" applyAlignment="1" applyProtection="1">
      <alignment horizontal="center" vertical="center"/>
    </xf>
    <xf numFmtId="0" fontId="2" fillId="6" borderId="0" xfId="0" applyFont="1" applyFill="1" applyAlignment="1" applyProtection="1">
      <alignment horizontal="left" vertical="center"/>
    </xf>
    <xf numFmtId="164" fontId="4" fillId="5" borderId="2" xfId="0" applyNumberFormat="1" applyFont="1" applyFill="1" applyBorder="1" applyAlignment="1" applyProtection="1">
      <alignment horizontal="center" vertical="center"/>
    </xf>
    <xf numFmtId="164" fontId="4" fillId="5" borderId="0" xfId="0" applyNumberFormat="1" applyFont="1" applyFill="1" applyAlignment="1" applyProtection="1">
      <alignment horizontal="center" vertical="center"/>
    </xf>
    <xf numFmtId="0" fontId="1" fillId="0" borderId="0" xfId="0" applyFont="1" applyAlignment="1" applyProtection="1">
      <alignment horizontal="center" vertical="center"/>
    </xf>
    <xf numFmtId="0" fontId="8" fillId="3" borderId="2" xfId="0" applyFont="1" applyFill="1" applyBorder="1" applyAlignment="1" applyProtection="1">
      <alignment horizontal="center" vertical="center"/>
      <protection locked="0"/>
    </xf>
    <xf numFmtId="164" fontId="8" fillId="3" borderId="2" xfId="0" applyNumberFormat="1"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164" fontId="8" fillId="3" borderId="3" xfId="0" applyNumberFormat="1" applyFont="1" applyFill="1" applyBorder="1" applyAlignment="1" applyProtection="1">
      <alignment horizontal="center" vertical="center"/>
      <protection locked="0"/>
    </xf>
    <xf numFmtId="0" fontId="10" fillId="0" borderId="0" xfId="0" applyFont="1" applyAlignment="1" applyProtection="1">
      <alignment vertical="center"/>
    </xf>
    <xf numFmtId="0" fontId="20" fillId="0" borderId="0" xfId="0" applyFont="1" applyAlignment="1" applyProtection="1">
      <alignment horizontal="left"/>
    </xf>
    <xf numFmtId="0" fontId="0" fillId="0" borderId="0" xfId="0" applyAlignment="1" applyProtection="1">
      <alignment wrapText="1"/>
    </xf>
    <xf numFmtId="0" fontId="15" fillId="0" borderId="0" xfId="0" applyFont="1" applyAlignment="1" applyProtection="1">
      <alignment horizontal="center" vertical="center" wrapText="1"/>
    </xf>
    <xf numFmtId="0" fontId="19" fillId="0" borderId="0" xfId="0" applyFont="1" applyAlignment="1" applyProtection="1">
      <alignment vertical="center" wrapText="1"/>
    </xf>
    <xf numFmtId="0" fontId="0" fillId="0" borderId="0" xfId="0" applyAlignment="1" applyProtection="1">
      <alignment vertical="center" wrapText="1"/>
    </xf>
    <xf numFmtId="0" fontId="11" fillId="0" borderId="0" xfId="0" applyFont="1" applyAlignment="1" applyProtection="1">
      <alignment vertical="center" wrapText="1"/>
    </xf>
    <xf numFmtId="0" fontId="18" fillId="0" borderId="0" xfId="0" applyFont="1" applyAlignment="1" applyProtection="1">
      <alignment horizontal="center" vertical="center" wrapText="1"/>
    </xf>
    <xf numFmtId="0" fontId="18" fillId="0" borderId="0" xfId="0" applyFont="1" applyAlignment="1" applyProtection="1">
      <alignment vertical="center" wrapText="1"/>
    </xf>
    <xf numFmtId="0" fontId="17" fillId="0" borderId="0" xfId="0" applyFont="1" applyAlignment="1" applyProtection="1">
      <alignment vertical="center" wrapText="1"/>
    </xf>
    <xf numFmtId="0" fontId="15" fillId="0" borderId="0" xfId="0" applyFont="1" applyAlignment="1" applyProtection="1">
      <alignment vertical="top" wrapText="1"/>
    </xf>
    <xf numFmtId="0" fontId="12" fillId="0" borderId="0" xfId="0" applyFont="1" applyProtection="1"/>
    <xf numFmtId="0" fontId="11" fillId="0" borderId="0" xfId="0" applyFont="1" applyProtection="1"/>
    <xf numFmtId="0" fontId="12" fillId="0" borderId="0" xfId="0" applyFont="1" applyAlignment="1" applyProtection="1">
      <alignment vertical="center" wrapText="1"/>
    </xf>
    <xf numFmtId="0" fontId="11" fillId="0" borderId="0" xfId="0" applyFont="1" applyAlignment="1" applyProtection="1">
      <alignment vertical="center"/>
    </xf>
    <xf numFmtId="0" fontId="12" fillId="0" borderId="0" xfId="0" applyFont="1" applyAlignment="1" applyProtection="1">
      <alignment horizontal="center" vertical="center" wrapText="1"/>
    </xf>
    <xf numFmtId="0" fontId="12" fillId="0" borderId="0" xfId="0" applyFont="1" applyAlignment="1" applyProtection="1">
      <alignment vertical="center"/>
    </xf>
    <xf numFmtId="0" fontId="12" fillId="0" borderId="0" xfId="0" applyFont="1" applyAlignment="1" applyProtection="1">
      <alignment horizontal="center" vertical="center"/>
    </xf>
    <xf numFmtId="0" fontId="14" fillId="4" borderId="13" xfId="0" applyFont="1" applyFill="1" applyBorder="1" applyAlignment="1" applyProtection="1">
      <alignment horizontal="center" vertical="center" wrapText="1"/>
      <protection locked="0"/>
    </xf>
    <xf numFmtId="166" fontId="14" fillId="4" borderId="13" xfId="0" applyNumberFormat="1" applyFont="1" applyFill="1" applyBorder="1" applyAlignment="1" applyProtection="1">
      <alignment horizontal="center" vertical="center" wrapText="1"/>
      <protection locked="0"/>
    </xf>
    <xf numFmtId="165" fontId="13" fillId="3" borderId="14" xfId="0" applyNumberFormat="1" applyFont="1" applyFill="1" applyBorder="1" applyAlignment="1" applyProtection="1">
      <alignment horizontal="center" vertical="center" wrapText="1"/>
    </xf>
    <xf numFmtId="1" fontId="22" fillId="2" borderId="13" xfId="0" applyNumberFormat="1" applyFont="1" applyFill="1" applyBorder="1" applyAlignment="1" applyProtection="1">
      <alignment horizontal="center" vertical="center" wrapText="1"/>
      <protection locked="0"/>
    </xf>
    <xf numFmtId="0" fontId="22" fillId="2" borderId="13" xfId="0" applyFont="1" applyFill="1" applyBorder="1" applyAlignment="1" applyProtection="1">
      <alignment horizontal="center" vertical="center" wrapText="1"/>
      <protection locked="0"/>
    </xf>
    <xf numFmtId="0" fontId="12" fillId="3" borderId="8" xfId="0" applyFont="1" applyFill="1" applyBorder="1" applyAlignment="1" applyProtection="1">
      <alignment vertical="center" wrapText="1"/>
    </xf>
    <xf numFmtId="0" fontId="0" fillId="0" borderId="0" xfId="0" applyAlignment="1">
      <alignment wrapText="1"/>
    </xf>
    <xf numFmtId="0" fontId="16" fillId="0" borderId="0" xfId="0" applyFont="1" applyAlignment="1" applyProtection="1">
      <alignment horizontal="center" vertical="center" wrapText="1"/>
    </xf>
    <xf numFmtId="49" fontId="16" fillId="3" borderId="15" xfId="0" applyNumberFormat="1" applyFont="1" applyFill="1" applyBorder="1" applyAlignment="1" applyProtection="1">
      <alignment horizontal="center" vertical="center" wrapText="1"/>
    </xf>
    <xf numFmtId="0" fontId="24" fillId="0" borderId="0" xfId="0" applyFont="1"/>
    <xf numFmtId="0" fontId="16" fillId="0" borderId="0" xfId="0" applyFont="1" applyAlignment="1">
      <alignment horizontal="center"/>
    </xf>
    <xf numFmtId="0" fontId="0" fillId="0" borderId="0" xfId="0" applyAlignment="1">
      <alignment horizontal="center"/>
    </xf>
    <xf numFmtId="0" fontId="25" fillId="0" borderId="0" xfId="0" applyFont="1" applyAlignment="1">
      <alignment horizontal="left" vertical="center" wrapText="1"/>
    </xf>
    <xf numFmtId="0" fontId="12" fillId="0" borderId="0" xfId="0" applyFont="1" applyAlignment="1">
      <alignment horizontal="left" wrapText="1"/>
    </xf>
    <xf numFmtId="0" fontId="11" fillId="0" borderId="0" xfId="0" applyFont="1" applyAlignment="1">
      <alignment horizontal="left" wrapText="1"/>
    </xf>
    <xf numFmtId="0" fontId="12" fillId="3" borderId="7" xfId="0" applyFont="1" applyFill="1" applyBorder="1" applyAlignment="1" applyProtection="1">
      <alignment horizontal="center" vertical="top" wrapText="1"/>
    </xf>
    <xf numFmtId="0" fontId="12" fillId="3" borderId="6" xfId="0" applyFont="1" applyFill="1" applyBorder="1" applyAlignment="1" applyProtection="1">
      <alignment horizontal="center" vertical="top" wrapText="1"/>
    </xf>
    <xf numFmtId="0" fontId="12" fillId="3" borderId="5" xfId="0" applyFont="1" applyFill="1" applyBorder="1" applyAlignment="1" applyProtection="1">
      <alignment horizontal="center" vertical="top" wrapText="1"/>
    </xf>
    <xf numFmtId="0" fontId="26" fillId="6" borderId="12"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0" fontId="26" fillId="6" borderId="10" xfId="0" applyFont="1" applyFill="1" applyBorder="1" applyAlignment="1" applyProtection="1">
      <alignment horizontal="center" vertical="center" wrapText="1"/>
    </xf>
    <xf numFmtId="0" fontId="26" fillId="6" borderId="9" xfId="0" applyFont="1" applyFill="1" applyBorder="1" applyAlignment="1" applyProtection="1">
      <alignment horizontal="center" vertical="center" wrapText="1"/>
    </xf>
    <xf numFmtId="0" fontId="26" fillId="6" borderId="0" xfId="0" applyFont="1" applyFill="1" applyAlignment="1" applyProtection="1">
      <alignment horizontal="center" vertical="center" wrapText="1"/>
    </xf>
    <xf numFmtId="0" fontId="26" fillId="6" borderId="8" xfId="0" applyFont="1" applyFill="1" applyBorder="1" applyAlignment="1" applyProtection="1">
      <alignment horizontal="center" vertical="center" wrapText="1"/>
    </xf>
    <xf numFmtId="0" fontId="12" fillId="3" borderId="0" xfId="0" applyFont="1" applyFill="1" applyAlignment="1" applyProtection="1">
      <alignment horizontal="left" vertical="center" wrapText="1"/>
    </xf>
    <xf numFmtId="3" fontId="14" fillId="4" borderId="17" xfId="0" applyNumberFormat="1" applyFont="1" applyFill="1" applyBorder="1" applyAlignment="1" applyProtection="1">
      <alignment horizontal="center" vertical="center" wrapText="1"/>
      <protection locked="0"/>
    </xf>
    <xf numFmtId="3" fontId="14" fillId="4" borderId="16" xfId="0" applyNumberFormat="1" applyFont="1" applyFill="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23" fillId="0" borderId="0" xfId="0" applyFont="1" applyAlignment="1" applyProtection="1">
      <alignment horizontal="center" wrapText="1"/>
    </xf>
    <xf numFmtId="0" fontId="13" fillId="0" borderId="0" xfId="0" applyFont="1" applyAlignment="1" applyProtection="1">
      <alignment horizontal="center" vertical="center" wrapText="1"/>
    </xf>
    <xf numFmtId="0" fontId="12" fillId="3" borderId="12" xfId="0" applyFont="1" applyFill="1" applyBorder="1" applyAlignment="1" applyProtection="1">
      <alignment horizontal="center" vertical="center" wrapText="1"/>
    </xf>
    <xf numFmtId="0" fontId="12" fillId="3" borderId="11" xfId="0" applyFont="1" applyFill="1" applyBorder="1" applyAlignment="1" applyProtection="1">
      <alignment horizontal="center" vertical="center" wrapText="1"/>
    </xf>
    <xf numFmtId="0" fontId="12" fillId="3" borderId="10" xfId="0" applyFont="1" applyFill="1" applyBorder="1" applyAlignment="1" applyProtection="1">
      <alignment horizontal="center" vertical="center" wrapText="1"/>
    </xf>
    <xf numFmtId="0" fontId="16" fillId="0" borderId="0" xfId="0" applyFont="1" applyAlignment="1" applyProtection="1">
      <alignment horizontal="center" vertical="top" wrapText="1"/>
    </xf>
    <xf numFmtId="0" fontId="16" fillId="0" borderId="0" xfId="0" applyFont="1" applyAlignment="1" applyProtection="1">
      <alignment horizontal="center" vertical="center" wrapText="1"/>
    </xf>
    <xf numFmtId="0" fontId="21" fillId="0" borderId="0" xfId="0" applyFont="1" applyAlignment="1" applyProtection="1">
      <alignment horizontal="justify" wrapText="1"/>
    </xf>
    <xf numFmtId="165" fontId="14" fillId="3" borderId="9" xfId="0" applyNumberFormat="1" applyFont="1" applyFill="1" applyBorder="1" applyAlignment="1" applyProtection="1">
      <alignment horizontal="right" vertical="center"/>
    </xf>
    <xf numFmtId="165" fontId="14" fillId="3" borderId="0" xfId="0" applyNumberFormat="1" applyFont="1" applyFill="1" applyAlignment="1" applyProtection="1">
      <alignment horizontal="right" vertical="center"/>
    </xf>
    <xf numFmtId="164" fontId="28" fillId="6" borderId="9" xfId="0" applyNumberFormat="1" applyFont="1" applyFill="1" applyBorder="1" applyAlignment="1" applyProtection="1">
      <alignment horizontal="center" wrapText="1"/>
    </xf>
    <xf numFmtId="164" fontId="28" fillId="6" borderId="0" xfId="0" applyNumberFormat="1" applyFont="1" applyFill="1" applyAlignment="1" applyProtection="1">
      <alignment horizontal="center" wrapText="1"/>
    </xf>
    <xf numFmtId="164" fontId="28" fillId="6" borderId="8" xfId="0" applyNumberFormat="1" applyFont="1" applyFill="1" applyBorder="1" applyAlignment="1" applyProtection="1">
      <alignment horizontal="center" wrapText="1"/>
    </xf>
    <xf numFmtId="0" fontId="29" fillId="6" borderId="0" xfId="0" applyFont="1" applyFill="1" applyAlignment="1" applyProtection="1">
      <alignment horizontal="left" vertical="center" wrapText="1"/>
    </xf>
    <xf numFmtId="0" fontId="29" fillId="6" borderId="8" xfId="0" applyFont="1" applyFill="1" applyBorder="1" applyAlignment="1" applyProtection="1">
      <alignment horizontal="left" vertical="center" wrapText="1"/>
    </xf>
    <xf numFmtId="164" fontId="22" fillId="6" borderId="9" xfId="0" applyNumberFormat="1" applyFont="1" applyFill="1" applyBorder="1" applyAlignment="1" applyProtection="1">
      <alignment horizontal="right" vertical="center" wrapText="1"/>
    </xf>
    <xf numFmtId="164" fontId="22" fillId="6" borderId="0" xfId="0" applyNumberFormat="1" applyFont="1" applyFill="1" applyAlignment="1" applyProtection="1">
      <alignment horizontal="right" vertical="center" wrapText="1"/>
    </xf>
    <xf numFmtId="166" fontId="22" fillId="6" borderId="7" xfId="0" applyNumberFormat="1" applyFont="1" applyFill="1" applyBorder="1" applyAlignment="1" applyProtection="1">
      <alignment horizontal="right" vertical="center" wrapText="1"/>
    </xf>
    <xf numFmtId="166" fontId="22" fillId="6" borderId="6" xfId="0" applyNumberFormat="1" applyFont="1" applyFill="1" applyBorder="1" applyAlignment="1" applyProtection="1">
      <alignment horizontal="right" vertical="center" wrapText="1"/>
    </xf>
    <xf numFmtId="0" fontId="29" fillId="6" borderId="6" xfId="0" applyFont="1" applyFill="1" applyBorder="1" applyAlignment="1" applyProtection="1">
      <alignment horizontal="left" vertical="center" wrapText="1"/>
    </xf>
    <xf numFmtId="0" fontId="29" fillId="6" borderId="5"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0" fillId="0" borderId="0" xfId="0" applyAlignment="1" applyProtection="1">
      <alignment horizontal="center"/>
    </xf>
    <xf numFmtId="0" fontId="8" fillId="0" borderId="0" xfId="0" applyFont="1" applyAlignment="1" applyProtection="1">
      <alignment horizontal="right" vertical="center"/>
    </xf>
    <xf numFmtId="0" fontId="1" fillId="0" borderId="0" xfId="0" applyFont="1" applyAlignment="1" applyProtection="1">
      <alignment horizontal="right"/>
      <protection locked="0"/>
    </xf>
    <xf numFmtId="0" fontId="4" fillId="5" borderId="2" xfId="0" applyFont="1" applyFill="1" applyBorder="1" applyAlignment="1" applyProtection="1">
      <alignment horizontal="left" vertical="center"/>
    </xf>
    <xf numFmtId="0" fontId="4" fillId="5" borderId="3"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6" fillId="0" borderId="0" xfId="0" applyFont="1" applyAlignment="1" applyProtection="1">
      <alignment horizontal="left" vertical="center" wrapText="1"/>
    </xf>
    <xf numFmtId="0" fontId="6" fillId="0" borderId="0" xfId="0" applyFont="1" applyAlignment="1" applyProtection="1">
      <alignment horizontal="left" vertical="center"/>
    </xf>
  </cellXfs>
  <cellStyles count="1">
    <cellStyle name="Normal" xfId="0" builtinId="0"/>
  </cellStyles>
  <dxfs count="0"/>
  <tableStyles count="0" defaultTableStyle="TableStyleMedium2" defaultPivotStyle="PivotStyleLight16"/>
  <colors>
    <mruColors>
      <color rgb="FFF47C06"/>
      <color rgb="FF343741"/>
      <color rgb="FF750D2B"/>
      <color rgb="FFDFE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xdr:col>
      <xdr:colOff>124645</xdr:colOff>
      <xdr:row>7</xdr:row>
      <xdr:rowOff>92075</xdr:rowOff>
    </xdr:from>
    <xdr:to>
      <xdr:col>4</xdr:col>
      <xdr:colOff>311241</xdr:colOff>
      <xdr:row>14</xdr:row>
      <xdr:rowOff>0</xdr:rowOff>
    </xdr:to>
    <xdr:pic>
      <xdr:nvPicPr>
        <xdr:cNvPr id="32" name="Picture 31">
          <a:extLst>
            <a:ext uri="{FF2B5EF4-FFF2-40B4-BE49-F238E27FC236}">
              <a16:creationId xmlns:a16="http://schemas.microsoft.com/office/drawing/2014/main" id="{5C9FF797-4904-4321-B2F5-1A1F2646FFBD}"/>
            </a:ext>
          </a:extLst>
        </xdr:cNvPr>
        <xdr:cNvPicPr>
          <a:picLocks noChangeAspect="1"/>
        </xdr:cNvPicPr>
      </xdr:nvPicPr>
      <xdr:blipFill>
        <a:blip xmlns:r="http://schemas.openxmlformats.org/officeDocument/2006/relationships" r:embed="rId1"/>
        <a:stretch>
          <a:fillRect/>
        </a:stretch>
      </xdr:blipFill>
      <xdr:spPr>
        <a:xfrm>
          <a:off x="1477195" y="4768850"/>
          <a:ext cx="1539146" cy="1212850"/>
        </a:xfrm>
        <a:prstGeom prst="rect">
          <a:avLst/>
        </a:prstGeom>
      </xdr:spPr>
    </xdr:pic>
    <xdr:clientData/>
  </xdr:twoCellAnchor>
  <xdr:twoCellAnchor editAs="oneCell">
    <xdr:from>
      <xdr:col>7</xdr:col>
      <xdr:colOff>152457</xdr:colOff>
      <xdr:row>0</xdr:row>
      <xdr:rowOff>225425</xdr:rowOff>
    </xdr:from>
    <xdr:to>
      <xdr:col>9</xdr:col>
      <xdr:colOff>669258</xdr:colOff>
      <xdr:row>0</xdr:row>
      <xdr:rowOff>663575</xdr:rowOff>
    </xdr:to>
    <xdr:pic>
      <xdr:nvPicPr>
        <xdr:cNvPr id="5" name="Picture 4">
          <a:extLst>
            <a:ext uri="{FF2B5EF4-FFF2-40B4-BE49-F238E27FC236}">
              <a16:creationId xmlns:a16="http://schemas.microsoft.com/office/drawing/2014/main" id="{AC748102-2CFF-4375-8189-ECFEFB590226}"/>
            </a:ext>
          </a:extLst>
        </xdr:cNvPr>
        <xdr:cNvPicPr>
          <a:picLocks noChangeAspect="1"/>
        </xdr:cNvPicPr>
      </xdr:nvPicPr>
      <xdr:blipFill>
        <a:blip xmlns:r="http://schemas.openxmlformats.org/officeDocument/2006/relationships" r:embed="rId2"/>
        <a:stretch>
          <a:fillRect/>
        </a:stretch>
      </xdr:blipFill>
      <xdr:spPr>
        <a:xfrm>
          <a:off x="4886382" y="225425"/>
          <a:ext cx="1869351" cy="438150"/>
        </a:xfrm>
        <a:prstGeom prst="rect">
          <a:avLst/>
        </a:prstGeom>
      </xdr:spPr>
    </xdr:pic>
    <xdr:clientData/>
  </xdr:twoCellAnchor>
  <xdr:twoCellAnchor editAs="oneCell">
    <xdr:from>
      <xdr:col>2</xdr:col>
      <xdr:colOff>106262</xdr:colOff>
      <xdr:row>25</xdr:row>
      <xdr:rowOff>104776</xdr:rowOff>
    </xdr:from>
    <xdr:to>
      <xdr:col>7</xdr:col>
      <xdr:colOff>635000</xdr:colOff>
      <xdr:row>30</xdr:row>
      <xdr:rowOff>120930</xdr:rowOff>
    </xdr:to>
    <xdr:pic>
      <xdr:nvPicPr>
        <xdr:cNvPr id="6" name="Picture 5">
          <a:extLst>
            <a:ext uri="{FF2B5EF4-FFF2-40B4-BE49-F238E27FC236}">
              <a16:creationId xmlns:a16="http://schemas.microsoft.com/office/drawing/2014/main" id="{AFBBB499-0EDC-4CF3-B6D5-7B090F2BBD18}"/>
            </a:ext>
          </a:extLst>
        </xdr:cNvPr>
        <xdr:cNvPicPr>
          <a:picLocks noChangeAspect="1"/>
        </xdr:cNvPicPr>
      </xdr:nvPicPr>
      <xdr:blipFill>
        <a:blip xmlns:r="http://schemas.openxmlformats.org/officeDocument/2006/relationships" r:embed="rId2">
          <a:alphaModFix amt="20000"/>
        </a:blip>
        <a:stretch>
          <a:fillRect/>
        </a:stretch>
      </xdr:blipFill>
      <xdr:spPr>
        <a:xfrm>
          <a:off x="1458812" y="8077201"/>
          <a:ext cx="3910113" cy="921029"/>
        </a:xfrm>
        <a:prstGeom prst="rect">
          <a:avLst/>
        </a:prstGeom>
      </xdr:spPr>
    </xdr:pic>
    <xdr:clientData/>
  </xdr:twoCellAnchor>
  <xdr:twoCellAnchor editAs="oneCell">
    <xdr:from>
      <xdr:col>5</xdr:col>
      <xdr:colOff>323850</xdr:colOff>
      <xdr:row>7</xdr:row>
      <xdr:rowOff>28575</xdr:rowOff>
    </xdr:from>
    <xdr:to>
      <xdr:col>7</xdr:col>
      <xdr:colOff>257267</xdr:colOff>
      <xdr:row>13</xdr:row>
      <xdr:rowOff>171280</xdr:rowOff>
    </xdr:to>
    <xdr:pic>
      <xdr:nvPicPr>
        <xdr:cNvPr id="10" name="Picture 9">
          <a:extLst>
            <a:ext uri="{FF2B5EF4-FFF2-40B4-BE49-F238E27FC236}">
              <a16:creationId xmlns:a16="http://schemas.microsoft.com/office/drawing/2014/main" id="{C6F02821-A3BF-48B3-B4AC-25D1BD8032DA}"/>
            </a:ext>
          </a:extLst>
        </xdr:cNvPr>
        <xdr:cNvPicPr>
          <a:picLocks noChangeAspect="1"/>
        </xdr:cNvPicPr>
      </xdr:nvPicPr>
      <xdr:blipFill>
        <a:blip xmlns:r="http://schemas.openxmlformats.org/officeDocument/2006/relationships" r:embed="rId3"/>
        <a:stretch>
          <a:fillRect/>
        </a:stretch>
      </xdr:blipFill>
      <xdr:spPr>
        <a:xfrm>
          <a:off x="3705225" y="4943475"/>
          <a:ext cx="1282792" cy="1266655"/>
        </a:xfrm>
        <a:prstGeom prst="rect">
          <a:avLst/>
        </a:prstGeom>
      </xdr:spPr>
    </xdr:pic>
    <xdr:clientData/>
  </xdr:twoCellAnchor>
  <xdr:twoCellAnchor editAs="oneCell">
    <xdr:from>
      <xdr:col>0</xdr:col>
      <xdr:colOff>415925</xdr:colOff>
      <xdr:row>16</xdr:row>
      <xdr:rowOff>19050</xdr:rowOff>
    </xdr:from>
    <xdr:to>
      <xdr:col>9</xdr:col>
      <xdr:colOff>211280</xdr:colOff>
      <xdr:row>21</xdr:row>
      <xdr:rowOff>123824</xdr:rowOff>
    </xdr:to>
    <xdr:pic>
      <xdr:nvPicPr>
        <xdr:cNvPr id="11" name="Picture 10">
          <a:extLst>
            <a:ext uri="{FF2B5EF4-FFF2-40B4-BE49-F238E27FC236}">
              <a16:creationId xmlns:a16="http://schemas.microsoft.com/office/drawing/2014/main" id="{57306CBE-DB1E-433F-99EF-71558ACA81C7}"/>
            </a:ext>
          </a:extLst>
        </xdr:cNvPr>
        <xdr:cNvPicPr>
          <a:picLocks noChangeAspect="1"/>
        </xdr:cNvPicPr>
      </xdr:nvPicPr>
      <xdr:blipFill>
        <a:blip xmlns:r="http://schemas.openxmlformats.org/officeDocument/2006/relationships" r:embed="rId4"/>
        <a:stretch>
          <a:fillRect/>
        </a:stretch>
      </xdr:blipFill>
      <xdr:spPr>
        <a:xfrm>
          <a:off x="415925" y="6362700"/>
          <a:ext cx="5881830" cy="1009649"/>
        </a:xfrm>
        <a:prstGeom prst="rect">
          <a:avLst/>
        </a:prstGeom>
      </xdr:spPr>
    </xdr:pic>
    <xdr:clientData/>
  </xdr:twoCellAnchor>
  <xdr:twoCellAnchor editAs="oneCell">
    <xdr:from>
      <xdr:col>5</xdr:col>
      <xdr:colOff>419100</xdr:colOff>
      <xdr:row>16</xdr:row>
      <xdr:rowOff>161925</xdr:rowOff>
    </xdr:from>
    <xdr:to>
      <xdr:col>6</xdr:col>
      <xdr:colOff>96175</xdr:colOff>
      <xdr:row>18</xdr:row>
      <xdr:rowOff>142584</xdr:rowOff>
    </xdr:to>
    <xdr:pic>
      <xdr:nvPicPr>
        <xdr:cNvPr id="13" name="Graphic 12" descr="Badge 1 with solid fill">
          <a:extLst>
            <a:ext uri="{FF2B5EF4-FFF2-40B4-BE49-F238E27FC236}">
              <a16:creationId xmlns:a16="http://schemas.microsoft.com/office/drawing/2014/main" id="{2BF73568-0FA7-4453-B1AB-374045A67FE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14725" y="6705600"/>
          <a:ext cx="353350" cy="345784"/>
        </a:xfrm>
        <a:prstGeom prst="rect">
          <a:avLst/>
        </a:prstGeom>
      </xdr:spPr>
    </xdr:pic>
    <xdr:clientData/>
  </xdr:twoCellAnchor>
  <xdr:twoCellAnchor editAs="oneCell">
    <xdr:from>
      <xdr:col>7</xdr:col>
      <xdr:colOff>312700</xdr:colOff>
      <xdr:row>16</xdr:row>
      <xdr:rowOff>160300</xdr:rowOff>
    </xdr:from>
    <xdr:to>
      <xdr:col>7</xdr:col>
      <xdr:colOff>669225</xdr:colOff>
      <xdr:row>18</xdr:row>
      <xdr:rowOff>142918</xdr:rowOff>
    </xdr:to>
    <xdr:pic>
      <xdr:nvPicPr>
        <xdr:cNvPr id="17" name="Graphic 16" descr="Badge with solid fill">
          <a:extLst>
            <a:ext uri="{FF2B5EF4-FFF2-40B4-BE49-F238E27FC236}">
              <a16:creationId xmlns:a16="http://schemas.microsoft.com/office/drawing/2014/main" id="{6605FF39-9379-4EAD-B973-7938091B1FA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046625" y="6703975"/>
          <a:ext cx="356525" cy="344568"/>
        </a:xfrm>
        <a:prstGeom prst="rect">
          <a:avLst/>
        </a:prstGeom>
      </xdr:spPr>
    </xdr:pic>
    <xdr:clientData/>
  </xdr:twoCellAnchor>
  <xdr:twoCellAnchor editAs="oneCell">
    <xdr:from>
      <xdr:col>5</xdr:col>
      <xdr:colOff>485700</xdr:colOff>
      <xdr:row>8</xdr:row>
      <xdr:rowOff>3100</xdr:rowOff>
    </xdr:from>
    <xdr:to>
      <xdr:col>6</xdr:col>
      <xdr:colOff>159600</xdr:colOff>
      <xdr:row>9</xdr:row>
      <xdr:rowOff>173516</xdr:rowOff>
    </xdr:to>
    <xdr:pic>
      <xdr:nvPicPr>
        <xdr:cNvPr id="21" name="Graphic 20" descr="Badge 3 with solid fill">
          <a:extLst>
            <a:ext uri="{FF2B5EF4-FFF2-40B4-BE49-F238E27FC236}">
              <a16:creationId xmlns:a16="http://schemas.microsoft.com/office/drawing/2014/main" id="{A6BEC4FA-64DD-41DF-BB2C-075E9D12CE9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581325" y="5098975"/>
          <a:ext cx="353350" cy="351391"/>
        </a:xfrm>
        <a:prstGeom prst="rect">
          <a:avLst/>
        </a:prstGeom>
      </xdr:spPr>
    </xdr:pic>
    <xdr:clientData/>
  </xdr:twoCellAnchor>
  <xdr:twoCellAnchor editAs="oneCell">
    <xdr:from>
      <xdr:col>5</xdr:col>
      <xdr:colOff>487250</xdr:colOff>
      <xdr:row>11</xdr:row>
      <xdr:rowOff>74500</xdr:rowOff>
    </xdr:from>
    <xdr:to>
      <xdr:col>6</xdr:col>
      <xdr:colOff>151625</xdr:colOff>
      <xdr:row>13</xdr:row>
      <xdr:rowOff>56375</xdr:rowOff>
    </xdr:to>
    <xdr:pic>
      <xdr:nvPicPr>
        <xdr:cNvPr id="25" name="Graphic 24" descr="Badge 4 with solid fill">
          <a:extLst>
            <a:ext uri="{FF2B5EF4-FFF2-40B4-BE49-F238E27FC236}">
              <a16:creationId xmlns:a16="http://schemas.microsoft.com/office/drawing/2014/main" id="{00ECBDFD-3046-4B46-8802-FDAB55D3CE3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3868625" y="5513275"/>
          <a:ext cx="340650" cy="343825"/>
        </a:xfrm>
        <a:prstGeom prst="rect">
          <a:avLst/>
        </a:prstGeom>
      </xdr:spPr>
    </xdr:pic>
    <xdr:clientData/>
  </xdr:twoCellAnchor>
  <xdr:twoCellAnchor editAs="oneCell">
    <xdr:from>
      <xdr:col>4</xdr:col>
      <xdr:colOff>276225</xdr:colOff>
      <xdr:row>7</xdr:row>
      <xdr:rowOff>152400</xdr:rowOff>
    </xdr:from>
    <xdr:to>
      <xdr:col>4</xdr:col>
      <xdr:colOff>626400</xdr:colOff>
      <xdr:row>9</xdr:row>
      <xdr:rowOff>94959</xdr:rowOff>
    </xdr:to>
    <xdr:pic>
      <xdr:nvPicPr>
        <xdr:cNvPr id="28" name="Graphic 27" descr="Badge 1 with solid fill">
          <a:extLst>
            <a:ext uri="{FF2B5EF4-FFF2-40B4-BE49-F238E27FC236}">
              <a16:creationId xmlns:a16="http://schemas.microsoft.com/office/drawing/2014/main" id="{EA80DEE7-9607-40FD-BBC4-D437926810E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752725" y="5067300"/>
          <a:ext cx="353350" cy="342609"/>
        </a:xfrm>
        <a:prstGeom prst="rect">
          <a:avLst/>
        </a:prstGeom>
      </xdr:spPr>
    </xdr:pic>
    <xdr:clientData/>
  </xdr:twoCellAnchor>
  <xdr:twoCellAnchor editAs="oneCell">
    <xdr:from>
      <xdr:col>4</xdr:col>
      <xdr:colOff>273050</xdr:colOff>
      <xdr:row>12</xdr:row>
      <xdr:rowOff>0</xdr:rowOff>
    </xdr:from>
    <xdr:to>
      <xdr:col>4</xdr:col>
      <xdr:colOff>629575</xdr:colOff>
      <xdr:row>13</xdr:row>
      <xdr:rowOff>160418</xdr:rowOff>
    </xdr:to>
    <xdr:pic>
      <xdr:nvPicPr>
        <xdr:cNvPr id="29" name="Graphic 28" descr="Badge with solid fill">
          <a:extLst>
            <a:ext uri="{FF2B5EF4-FFF2-40B4-BE49-F238E27FC236}">
              <a16:creationId xmlns:a16="http://schemas.microsoft.com/office/drawing/2014/main" id="{C26F8761-A648-41E1-A79F-AC5C89235A8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749550" y="5819775"/>
          <a:ext cx="353350" cy="344568"/>
        </a:xfrm>
        <a:prstGeom prst="rect">
          <a:avLst/>
        </a:prstGeom>
      </xdr:spPr>
    </xdr:pic>
    <xdr:clientData/>
  </xdr:twoCellAnchor>
  <xdr:twoCellAnchor editAs="oneCell">
    <xdr:from>
      <xdr:col>7</xdr:col>
      <xdr:colOff>323850</xdr:colOff>
      <xdr:row>19</xdr:row>
      <xdr:rowOff>130175</xdr:rowOff>
    </xdr:from>
    <xdr:to>
      <xdr:col>7</xdr:col>
      <xdr:colOff>667675</xdr:colOff>
      <xdr:row>21</xdr:row>
      <xdr:rowOff>112050</xdr:rowOff>
    </xdr:to>
    <xdr:pic>
      <xdr:nvPicPr>
        <xdr:cNvPr id="30" name="Graphic 29" descr="Badge 4 with solid fill">
          <a:extLst>
            <a:ext uri="{FF2B5EF4-FFF2-40B4-BE49-F238E27FC236}">
              <a16:creationId xmlns:a16="http://schemas.microsoft.com/office/drawing/2014/main" id="{74EA997C-2050-4B34-80B3-860039E44D2E}"/>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5057775" y="7216775"/>
          <a:ext cx="343825" cy="343825"/>
        </a:xfrm>
        <a:prstGeom prst="rect">
          <a:avLst/>
        </a:prstGeom>
      </xdr:spPr>
    </xdr:pic>
    <xdr:clientData/>
  </xdr:twoCellAnchor>
  <xdr:twoCellAnchor editAs="oneCell">
    <xdr:from>
      <xdr:col>5</xdr:col>
      <xdr:colOff>409575</xdr:colOff>
      <xdr:row>19</xdr:row>
      <xdr:rowOff>133350</xdr:rowOff>
    </xdr:from>
    <xdr:to>
      <xdr:col>6</xdr:col>
      <xdr:colOff>86650</xdr:colOff>
      <xdr:row>21</xdr:row>
      <xdr:rowOff>125966</xdr:rowOff>
    </xdr:to>
    <xdr:pic>
      <xdr:nvPicPr>
        <xdr:cNvPr id="31" name="Graphic 30" descr="Badge 3 with solid fill">
          <a:extLst>
            <a:ext uri="{FF2B5EF4-FFF2-40B4-BE49-F238E27FC236}">
              <a16:creationId xmlns:a16="http://schemas.microsoft.com/office/drawing/2014/main" id="{F893EA48-1E8F-45DF-A0D5-A214CA068B3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505200" y="7219950"/>
          <a:ext cx="350175" cy="35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382720</xdr:colOff>
      <xdr:row>0</xdr:row>
      <xdr:rowOff>185510</xdr:rowOff>
    </xdr:from>
    <xdr:ext cx="2138236" cy="511402"/>
    <xdr:pic>
      <xdr:nvPicPr>
        <xdr:cNvPr id="2" name="Picture 1">
          <a:extLst>
            <a:ext uri="{FF2B5EF4-FFF2-40B4-BE49-F238E27FC236}">
              <a16:creationId xmlns:a16="http://schemas.microsoft.com/office/drawing/2014/main" id="{8E92CAE1-DCB8-4616-8109-7C4D466D5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0158" y="185510"/>
          <a:ext cx="2138236" cy="511402"/>
        </a:xfrm>
        <a:prstGeom prst="rect">
          <a:avLst/>
        </a:prstGeom>
      </xdr:spPr>
    </xdr:pic>
    <xdr:clientData/>
  </xdr:oneCellAnchor>
  <xdr:twoCellAnchor editAs="oneCell">
    <xdr:from>
      <xdr:col>0</xdr:col>
      <xdr:colOff>0</xdr:colOff>
      <xdr:row>0</xdr:row>
      <xdr:rowOff>0</xdr:rowOff>
    </xdr:from>
    <xdr:to>
      <xdr:col>0</xdr:col>
      <xdr:colOff>1083468</xdr:colOff>
      <xdr:row>1</xdr:row>
      <xdr:rowOff>84844</xdr:rowOff>
    </xdr:to>
    <xdr:pic>
      <xdr:nvPicPr>
        <xdr:cNvPr id="3" name="Picture 2">
          <a:extLst>
            <a:ext uri="{FF2B5EF4-FFF2-40B4-BE49-F238E27FC236}">
              <a16:creationId xmlns:a16="http://schemas.microsoft.com/office/drawing/2014/main" id="{74A22D5B-B3D0-465F-A6CF-0C37D4FB0401}"/>
            </a:ext>
          </a:extLst>
        </xdr:cNvPr>
        <xdr:cNvPicPr>
          <a:picLocks noChangeAspect="1"/>
        </xdr:cNvPicPr>
      </xdr:nvPicPr>
      <xdr:blipFill rotWithShape="1">
        <a:blip xmlns:r="http://schemas.openxmlformats.org/officeDocument/2006/relationships" r:embed="rId2">
          <a:alphaModFix amt="20000"/>
        </a:blip>
        <a:srcRect t="1" r="82142" b="36133"/>
        <a:stretch/>
      </xdr:blipFill>
      <xdr:spPr>
        <a:xfrm>
          <a:off x="0" y="0"/>
          <a:ext cx="1083468" cy="8023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0595-6D05-4189-BC50-EDC95EF87044}">
  <dimension ref="A1:J16"/>
  <sheetViews>
    <sheetView showGridLines="0" tabSelected="1" workbookViewId="0">
      <selection activeCell="A6" sqref="A6:J6"/>
    </sheetView>
  </sheetViews>
  <sheetFormatPr defaultRowHeight="15" x14ac:dyDescent="0.25"/>
  <cols>
    <col min="1" max="10" width="9.7109375" customWidth="1"/>
  </cols>
  <sheetData>
    <row r="1" spans="1:10" ht="88.15" customHeight="1" x14ac:dyDescent="0.25">
      <c r="A1" s="68" t="s">
        <v>60</v>
      </c>
      <c r="B1" s="68"/>
      <c r="C1" s="68"/>
      <c r="D1" s="68"/>
      <c r="E1" s="68"/>
      <c r="F1" s="68"/>
      <c r="G1" s="68"/>
    </row>
    <row r="2" spans="1:10" ht="114.4" customHeight="1" x14ac:dyDescent="0.3">
      <c r="A2" s="69" t="s">
        <v>68</v>
      </c>
      <c r="B2" s="70"/>
      <c r="C2" s="70"/>
      <c r="D2" s="70"/>
      <c r="E2" s="70"/>
      <c r="F2" s="70"/>
      <c r="G2" s="70"/>
      <c r="H2" s="70"/>
      <c r="I2" s="70"/>
      <c r="J2" s="70"/>
    </row>
    <row r="4" spans="1:10" ht="52.9" customHeight="1" x14ac:dyDescent="0.25">
      <c r="A4" s="69" t="s">
        <v>61</v>
      </c>
      <c r="B4" s="69"/>
      <c r="C4" s="69"/>
      <c r="D4" s="69"/>
      <c r="E4" s="69"/>
      <c r="F4" s="69"/>
      <c r="G4" s="69"/>
      <c r="H4" s="69"/>
      <c r="I4" s="69"/>
      <c r="J4" s="69"/>
    </row>
    <row r="6" spans="1:10" s="62" customFormat="1" ht="52.9" customHeight="1" x14ac:dyDescent="0.25">
      <c r="A6" s="69" t="s">
        <v>63</v>
      </c>
      <c r="B6" s="69"/>
      <c r="C6" s="69"/>
      <c r="D6" s="69"/>
      <c r="E6" s="69"/>
      <c r="F6" s="69"/>
      <c r="G6" s="69"/>
      <c r="H6" s="69"/>
      <c r="I6" s="69"/>
      <c r="J6" s="69"/>
    </row>
    <row r="7" spans="1:10" ht="30.4" customHeight="1" x14ac:dyDescent="0.25">
      <c r="A7" s="66" t="s">
        <v>65</v>
      </c>
      <c r="B7" s="66"/>
      <c r="C7" s="66"/>
      <c r="D7" s="66"/>
      <c r="E7" s="66"/>
      <c r="F7" s="66"/>
      <c r="G7" s="66"/>
      <c r="H7" s="66"/>
      <c r="I7" s="66"/>
      <c r="J7" s="66"/>
    </row>
    <row r="8" spans="1:10" ht="16.899999999999999" customHeight="1" x14ac:dyDescent="0.25"/>
    <row r="14" spans="1:10" x14ac:dyDescent="0.25">
      <c r="F14" s="65"/>
    </row>
    <row r="16" spans="1:10" x14ac:dyDescent="0.25">
      <c r="A16" s="66" t="s">
        <v>64</v>
      </c>
      <c r="B16" s="67"/>
      <c r="C16" s="67"/>
      <c r="D16" s="67"/>
      <c r="E16" s="67"/>
      <c r="F16" s="67"/>
      <c r="G16" s="67"/>
      <c r="H16" s="67"/>
      <c r="I16" s="67"/>
      <c r="J16" s="67"/>
    </row>
  </sheetData>
  <sheetProtection algorithmName="SHA-512" hashValue="X0RSs0U+Px6c/6ExysPVdt1m52rDvHCgl9so7nkVtDzvwuG7iw5RKY7YD3wKS+41QpKgMU4rVXTeIIl7N7UZcQ==" saltValue="Z5bhak+/97JtjLWQlGqupw==" spinCount="100000" sheet="1" objects="1" scenarios="1" selectLockedCells="1" selectUnlockedCells="1"/>
  <mergeCells count="6">
    <mergeCell ref="A16:J16"/>
    <mergeCell ref="A1:G1"/>
    <mergeCell ref="A2:J2"/>
    <mergeCell ref="A4:J4"/>
    <mergeCell ref="A6:J6"/>
    <mergeCell ref="A7:J7"/>
  </mergeCells>
  <pageMargins left="0.45" right="0.45" top="0.5" bottom="0.5" header="0.3" footer="0.3"/>
  <pageSetup fitToWidth="0"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258D5-1E0E-4F72-8712-841D26BD486C}">
  <sheetPr>
    <pageSetUpPr fitToPage="1"/>
  </sheetPr>
  <dimension ref="A1:K24"/>
  <sheetViews>
    <sheetView showGridLines="0" showRuler="0" view="pageLayout" zoomScale="80" zoomScaleNormal="89" zoomScaleSheetLayoutView="70" zoomScalePageLayoutView="80" workbookViewId="0">
      <selection activeCell="D9" sqref="D9"/>
    </sheetView>
  </sheetViews>
  <sheetFormatPr defaultColWidth="5.5703125" defaultRowHeight="15" x14ac:dyDescent="0.25"/>
  <cols>
    <col min="1" max="1" width="17.5703125" style="1" customWidth="1"/>
    <col min="2" max="2" width="11" style="40" customWidth="1"/>
    <col min="3" max="3" width="12" style="40" customWidth="1"/>
    <col min="4" max="4" width="7" style="40" customWidth="1"/>
    <col min="5" max="5" width="2.5703125" style="40" customWidth="1"/>
    <col min="6" max="6" width="17.5703125" style="40" customWidth="1"/>
    <col min="7" max="7" width="11.28515625" style="40" customWidth="1"/>
    <col min="8" max="8" width="9.42578125" style="40" customWidth="1"/>
    <col min="9" max="9" width="5" style="40" customWidth="1"/>
    <col min="10" max="10" width="17.42578125" style="40" customWidth="1"/>
    <col min="11" max="11" width="12" style="1" bestFit="1" customWidth="1"/>
    <col min="12" max="16384" width="5.5703125" style="1"/>
  </cols>
  <sheetData>
    <row r="1" spans="1:11" s="38" customFormat="1" ht="55.9" customHeight="1" x14ac:dyDescent="0.25">
      <c r="A1" s="83" t="s">
        <v>55</v>
      </c>
      <c r="B1" s="83"/>
      <c r="C1" s="83"/>
      <c r="D1" s="83"/>
      <c r="E1" s="83"/>
      <c r="F1" s="83"/>
      <c r="G1" s="83"/>
      <c r="H1" s="83"/>
      <c r="I1" s="83"/>
      <c r="J1" s="83"/>
      <c r="K1" s="83"/>
    </row>
    <row r="2" spans="1:11" s="39" customFormat="1" ht="123" customHeight="1" x14ac:dyDescent="0.3">
      <c r="A2" s="91" t="s">
        <v>53</v>
      </c>
      <c r="B2" s="91"/>
      <c r="C2" s="91"/>
      <c r="D2" s="91"/>
      <c r="E2" s="91"/>
      <c r="F2" s="91"/>
      <c r="G2" s="91"/>
      <c r="H2" s="91"/>
      <c r="I2" s="91"/>
      <c r="J2" s="91"/>
      <c r="K2" s="91"/>
    </row>
    <row r="3" spans="1:11" s="39" customFormat="1" ht="49.5" customHeight="1" x14ac:dyDescent="0.3">
      <c r="A3" s="84" t="s">
        <v>54</v>
      </c>
      <c r="B3" s="84"/>
      <c r="C3" s="84"/>
      <c r="D3" s="84"/>
      <c r="E3" s="84"/>
      <c r="F3" s="84"/>
      <c r="G3" s="84"/>
      <c r="H3" s="84"/>
      <c r="I3" s="84"/>
      <c r="J3" s="84"/>
      <c r="K3" s="84"/>
    </row>
    <row r="4" spans="1:11" ht="27" customHeight="1" thickBot="1" x14ac:dyDescent="0.3"/>
    <row r="5" spans="1:11" s="42" customFormat="1" ht="65.45" customHeight="1" thickBot="1" x14ac:dyDescent="0.3">
      <c r="A5" s="41" t="s">
        <v>52</v>
      </c>
      <c r="B5" s="56">
        <v>60</v>
      </c>
      <c r="C5" s="41"/>
      <c r="D5" s="41"/>
      <c r="E5" s="41"/>
      <c r="F5" s="41" t="s">
        <v>51</v>
      </c>
      <c r="G5" s="81">
        <v>500</v>
      </c>
      <c r="H5" s="82"/>
      <c r="I5" s="41"/>
      <c r="J5" s="41" t="s">
        <v>50</v>
      </c>
      <c r="K5" s="57">
        <v>260</v>
      </c>
    </row>
    <row r="6" spans="1:11" s="43" customFormat="1" ht="11.1" customHeight="1" x14ac:dyDescent="0.25">
      <c r="A6" s="89" t="s">
        <v>44</v>
      </c>
      <c r="B6" s="89"/>
      <c r="C6" s="89"/>
      <c r="D6" s="89"/>
      <c r="E6" s="89"/>
      <c r="F6" s="89"/>
      <c r="G6" s="89"/>
      <c r="H6" s="89"/>
      <c r="I6" s="89"/>
      <c r="J6" s="89"/>
      <c r="K6" s="89"/>
    </row>
    <row r="7" spans="1:11" s="43" customFormat="1" ht="8.1" customHeight="1" x14ac:dyDescent="0.25">
      <c r="A7" s="89"/>
      <c r="B7" s="89"/>
      <c r="C7" s="89"/>
      <c r="D7" s="89"/>
      <c r="E7" s="89"/>
      <c r="F7" s="89"/>
      <c r="G7" s="89"/>
      <c r="H7" s="89"/>
      <c r="I7" s="89"/>
      <c r="J7" s="89"/>
      <c r="K7" s="89"/>
    </row>
    <row r="8" spans="1:11" s="44" customFormat="1" ht="40.9" customHeight="1" thickBot="1" x14ac:dyDescent="0.3">
      <c r="A8" s="85" t="s">
        <v>49</v>
      </c>
      <c r="B8" s="85"/>
      <c r="C8" s="85"/>
      <c r="D8" s="85"/>
      <c r="E8" s="85"/>
      <c r="F8" s="85"/>
      <c r="G8" s="85"/>
      <c r="H8" s="85"/>
      <c r="I8" s="85"/>
      <c r="J8" s="85"/>
      <c r="K8" s="85"/>
    </row>
    <row r="9" spans="1:11" s="47" customFormat="1" ht="65.45" customHeight="1" thickBot="1" x14ac:dyDescent="0.3">
      <c r="A9" s="63" t="s">
        <v>66</v>
      </c>
      <c r="B9" s="59">
        <v>32</v>
      </c>
      <c r="C9" s="64" t="s">
        <v>46</v>
      </c>
      <c r="D9" s="58">
        <f>B5*(B9%/0.35)</f>
        <v>54.857142857142861</v>
      </c>
      <c r="E9" s="45"/>
      <c r="F9" s="63" t="s">
        <v>48</v>
      </c>
      <c r="G9" s="60">
        <v>34</v>
      </c>
      <c r="H9" s="45"/>
      <c r="I9" s="46"/>
      <c r="J9" s="45" t="s">
        <v>58</v>
      </c>
      <c r="K9" s="60">
        <v>28</v>
      </c>
    </row>
    <row r="10" spans="1:11" s="43" customFormat="1" ht="11.1" customHeight="1" x14ac:dyDescent="0.25">
      <c r="A10" s="89" t="s">
        <v>44</v>
      </c>
      <c r="B10" s="89"/>
      <c r="C10" s="89"/>
      <c r="D10" s="89"/>
      <c r="E10" s="89"/>
      <c r="F10" s="89"/>
      <c r="G10" s="89"/>
      <c r="H10" s="89"/>
      <c r="I10" s="89"/>
      <c r="J10" s="89"/>
      <c r="K10" s="89"/>
    </row>
    <row r="11" spans="1:11" s="43" customFormat="1" ht="8.1" customHeight="1" x14ac:dyDescent="0.25">
      <c r="A11" s="89"/>
      <c r="B11" s="89"/>
      <c r="C11" s="89"/>
      <c r="D11" s="89"/>
      <c r="E11" s="89"/>
      <c r="F11" s="89"/>
      <c r="G11" s="89"/>
      <c r="H11" s="89"/>
      <c r="I11" s="89"/>
      <c r="J11" s="89"/>
      <c r="K11" s="89"/>
    </row>
    <row r="12" spans="1:11" s="44" customFormat="1" ht="41.65" customHeight="1" thickBot="1" x14ac:dyDescent="0.3">
      <c r="A12" s="85" t="s">
        <v>47</v>
      </c>
      <c r="B12" s="85"/>
      <c r="C12" s="85"/>
      <c r="D12" s="85"/>
      <c r="E12" s="85"/>
      <c r="F12" s="85"/>
      <c r="G12" s="85"/>
      <c r="H12" s="85"/>
      <c r="I12" s="85"/>
      <c r="J12" s="85"/>
      <c r="K12" s="85"/>
    </row>
    <row r="13" spans="1:11" s="47" customFormat="1" ht="66" customHeight="1" thickBot="1" x14ac:dyDescent="0.3">
      <c r="A13" s="63" t="s">
        <v>67</v>
      </c>
      <c r="B13" s="56">
        <v>50</v>
      </c>
      <c r="C13" s="64" t="s">
        <v>46</v>
      </c>
      <c r="D13" s="58">
        <f>B5*(B13%/0.35)</f>
        <v>85.714285714285722</v>
      </c>
      <c r="E13" s="45"/>
      <c r="F13" s="63" t="s">
        <v>45</v>
      </c>
      <c r="G13" s="56">
        <v>30</v>
      </c>
      <c r="H13" s="45"/>
      <c r="I13" s="45"/>
      <c r="J13" s="63" t="s">
        <v>57</v>
      </c>
      <c r="K13" s="56">
        <v>27</v>
      </c>
    </row>
    <row r="14" spans="1:11" s="43" customFormat="1" ht="21.4" customHeight="1" x14ac:dyDescent="0.25">
      <c r="A14" s="90" t="s">
        <v>56</v>
      </c>
      <c r="B14" s="90"/>
      <c r="C14" s="90"/>
      <c r="D14" s="90"/>
      <c r="E14" s="90"/>
      <c r="F14" s="90"/>
      <c r="G14" s="90"/>
      <c r="H14" s="90"/>
      <c r="I14" s="90"/>
      <c r="J14" s="90"/>
      <c r="K14" s="90"/>
    </row>
    <row r="15" spans="1:11" s="43" customFormat="1" ht="40.9" customHeight="1" thickBot="1" x14ac:dyDescent="0.3">
      <c r="A15" s="90"/>
      <c r="B15" s="90"/>
      <c r="C15" s="90"/>
      <c r="D15" s="90"/>
      <c r="E15" s="90"/>
      <c r="F15" s="90"/>
      <c r="G15" s="90"/>
      <c r="H15" s="90"/>
      <c r="I15" s="90"/>
      <c r="J15" s="90"/>
      <c r="K15" s="90"/>
    </row>
    <row r="16" spans="1:11" s="50" customFormat="1" ht="46.15" customHeight="1" thickBot="1" x14ac:dyDescent="0.35">
      <c r="A16" s="86" t="s">
        <v>43</v>
      </c>
      <c r="B16" s="87"/>
      <c r="C16" s="87"/>
      <c r="D16" s="87"/>
      <c r="E16" s="88"/>
      <c r="F16" s="48"/>
      <c r="G16" s="48"/>
      <c r="H16" s="48"/>
      <c r="I16" s="48"/>
      <c r="J16" s="48"/>
      <c r="K16" s="49"/>
    </row>
    <row r="17" spans="1:11" s="52" customFormat="1" ht="30.6" customHeight="1" x14ac:dyDescent="0.25">
      <c r="A17" s="92">
        <f>B5*(K9%-(B9%*G9%))/0.75</f>
        <v>13.696000000000003</v>
      </c>
      <c r="B17" s="93"/>
      <c r="C17" s="80" t="s">
        <v>39</v>
      </c>
      <c r="D17" s="80"/>
      <c r="E17" s="61"/>
      <c r="F17" s="51"/>
      <c r="G17" s="74" t="s">
        <v>62</v>
      </c>
      <c r="H17" s="75"/>
      <c r="I17" s="75"/>
      <c r="J17" s="75"/>
      <c r="K17" s="76"/>
    </row>
    <row r="18" spans="1:11" s="52" customFormat="1" ht="39" customHeight="1" thickBot="1" x14ac:dyDescent="0.3">
      <c r="A18" s="71" t="s">
        <v>37</v>
      </c>
      <c r="B18" s="72"/>
      <c r="C18" s="72"/>
      <c r="D18" s="72"/>
      <c r="E18" s="73"/>
      <c r="F18" s="53"/>
      <c r="G18" s="77"/>
      <c r="H18" s="78"/>
      <c r="I18" s="78"/>
      <c r="J18" s="78"/>
      <c r="K18" s="79"/>
    </row>
    <row r="19" spans="1:11" s="52" customFormat="1" ht="12.95" customHeight="1" thickBot="1" x14ac:dyDescent="0.3">
      <c r="A19" s="54"/>
      <c r="B19" s="54"/>
      <c r="C19" s="51"/>
      <c r="D19" s="51"/>
      <c r="E19" s="51"/>
      <c r="F19" s="51"/>
      <c r="G19" s="94" t="s">
        <v>42</v>
      </c>
      <c r="H19" s="95"/>
      <c r="I19" s="95"/>
      <c r="J19" s="95"/>
      <c r="K19" s="96"/>
    </row>
    <row r="20" spans="1:11" s="50" customFormat="1" ht="45" customHeight="1" x14ac:dyDescent="0.3">
      <c r="A20" s="86" t="s">
        <v>41</v>
      </c>
      <c r="B20" s="87"/>
      <c r="C20" s="87"/>
      <c r="D20" s="87"/>
      <c r="E20" s="88"/>
      <c r="F20" s="48"/>
      <c r="G20" s="99">
        <f>(A17-A21)*K5/2000</f>
        <v>0.53248000000000029</v>
      </c>
      <c r="H20" s="100"/>
      <c r="I20" s="100"/>
      <c r="J20" s="97" t="s">
        <v>40</v>
      </c>
      <c r="K20" s="98"/>
    </row>
    <row r="21" spans="1:11" s="52" customFormat="1" ht="45" customHeight="1" thickBot="1" x14ac:dyDescent="0.3">
      <c r="A21" s="92">
        <f>B5*(K13%-(B13%*G13%))/0.75</f>
        <v>9.6000000000000014</v>
      </c>
      <c r="B21" s="93"/>
      <c r="C21" s="80" t="s">
        <v>39</v>
      </c>
      <c r="D21" s="80"/>
      <c r="E21" s="61"/>
      <c r="F21" s="51"/>
      <c r="G21" s="101">
        <f>(A17-A21)*(K5/2000)*(G5*365)</f>
        <v>97177.600000000049</v>
      </c>
      <c r="H21" s="102"/>
      <c r="I21" s="102"/>
      <c r="J21" s="103" t="s">
        <v>38</v>
      </c>
      <c r="K21" s="104"/>
    </row>
    <row r="22" spans="1:11" s="52" customFormat="1" ht="40.5" customHeight="1" thickBot="1" x14ac:dyDescent="0.3">
      <c r="A22" s="71" t="s">
        <v>37</v>
      </c>
      <c r="B22" s="72"/>
      <c r="C22" s="72"/>
      <c r="D22" s="72"/>
      <c r="E22" s="73"/>
      <c r="F22" s="55"/>
      <c r="G22" s="51"/>
      <c r="H22" s="51"/>
      <c r="I22" s="51"/>
      <c r="J22" s="51"/>
      <c r="K22" s="51"/>
    </row>
    <row r="23" spans="1:11" x14ac:dyDescent="0.25">
      <c r="G23" s="43"/>
      <c r="H23" s="43"/>
    </row>
    <row r="24" spans="1:11" x14ac:dyDescent="0.25">
      <c r="G24" s="43"/>
      <c r="H24" s="43"/>
    </row>
  </sheetData>
  <sheetProtection algorithmName="SHA-512" hashValue="dibmsg+vWUDXXbnrfTkOQX4qAhFb8m73wQI0RrKsEwOPyE5moJQhZuy0M6c3Vrc5N9AhPKrd8ZBMWdzUZnLZbA==" saltValue="FmGB6aTP3TreortQte0nFw==" spinCount="100000" sheet="1" objects="1" scenarios="1"/>
  <mergeCells count="24">
    <mergeCell ref="C21:D21"/>
    <mergeCell ref="A22:E22"/>
    <mergeCell ref="G19:K19"/>
    <mergeCell ref="J20:K20"/>
    <mergeCell ref="G20:I20"/>
    <mergeCell ref="G21:I21"/>
    <mergeCell ref="J21:K21"/>
    <mergeCell ref="A20:E20"/>
    <mergeCell ref="A21:B21"/>
    <mergeCell ref="A18:E18"/>
    <mergeCell ref="G17:K18"/>
    <mergeCell ref="C17:D17"/>
    <mergeCell ref="G5:H5"/>
    <mergeCell ref="A1:I1"/>
    <mergeCell ref="J1:K1"/>
    <mergeCell ref="A3:K3"/>
    <mergeCell ref="A12:K12"/>
    <mergeCell ref="A16:E16"/>
    <mergeCell ref="A8:K8"/>
    <mergeCell ref="A6:K7"/>
    <mergeCell ref="A10:K11"/>
    <mergeCell ref="A14:K15"/>
    <mergeCell ref="A2:K2"/>
    <mergeCell ref="A17:B17"/>
  </mergeCells>
  <dataValidations count="6">
    <dataValidation type="whole" allowBlank="1" showInputMessage="1" showErrorMessage="1" prompt="Please note, BMR corn silage is typically fed at a rate of 50-60% of the DM in a diet. Due to its high fiber digestibility, it can often be fed at a higher rate. Please select a value between 40-70% of the total DM of the diet." sqref="B13" xr:uid="{3934D176-7B0A-4462-9405-3B515684356F}">
      <formula1>40</formula1>
      <formula2>70</formula2>
    </dataValidation>
    <dataValidation type="whole" allowBlank="1" showInputMessage="1" showErrorMessage="1" prompt="Select starch percentage of total diet between 20-30%. This if often 1-3% lower in a BMR ration than in a dual purpose ration." sqref="K13" xr:uid="{B423260A-674E-4B26-9BED-4026F699CFEB}">
      <formula1>20</formula1>
      <formula2>30</formula2>
    </dataValidation>
    <dataValidation type="whole" allowBlank="1" showInputMessage="1" showErrorMessage="1" prompt="Select starch percentage of total diet between 20-30%. This if often 1-3% higher in a dual purpose ration than in a BMR ration." sqref="K9" xr:uid="{78F324C1-B244-43FE-A917-65DA433AA307}">
      <formula1>20</formula1>
      <formula2>30</formula2>
    </dataValidation>
    <dataValidation type="whole" allowBlank="1" showInputMessage="1" showErrorMessage="1" prompt="Select starch percentage of corn silage between 20-45%" sqref="G13 G9" xr:uid="{78D40F7D-776D-40D0-AF80-67F2F3BF166E}">
      <formula1>20</formula1>
      <formula2>45</formula2>
    </dataValidation>
    <dataValidation type="whole" allowBlank="1" showInputMessage="1" showErrorMessage="1" prompt="Select value between 45-65 pounds of DM. For example, Jersey herds may range for 45-55 pounds, while Holstein herds may range from 50-65 pounds." sqref="B5" xr:uid="{5EFC343B-0FA5-4090-B40B-C6269DC31A90}">
      <formula1>45</formula1>
      <formula2>65</formula2>
    </dataValidation>
    <dataValidation type="whole" allowBlank="1" showInputMessage="1" showErrorMessage="1" prompt="Please note, most dual purpose corn silage hybrids cannot be fed at levels greater than 40% of the total DM of the diet, however occasionally this is possible. Select value equal to or less than 45%." sqref="B9" xr:uid="{604B34A2-BFAD-47D4-963E-6F48196E7315}">
      <formula1>0</formula1>
      <formula2>45</formula2>
    </dataValidation>
  </dataValidations>
  <pageMargins left="0.4" right="0.4" top="0.4" bottom="0.4" header="0.3" footer="0"/>
  <pageSetup scale="77" fitToHeight="0" orientation="portrait" horizontalDpi="1200" verticalDpi="1200"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2351-2A88-45C5-9497-DC5D36670258}">
  <dimension ref="B1:D72"/>
  <sheetViews>
    <sheetView showGridLines="0" view="pageLayout" zoomScale="98" zoomScaleNormal="70" zoomScalePageLayoutView="98" workbookViewId="0">
      <selection activeCell="C14" sqref="C14"/>
    </sheetView>
  </sheetViews>
  <sheetFormatPr defaultColWidth="8.42578125" defaultRowHeight="15" x14ac:dyDescent="0.25"/>
  <cols>
    <col min="1" max="1" width="6.42578125" style="1" customWidth="1"/>
    <col min="2" max="2" width="51.5703125" style="1" customWidth="1"/>
    <col min="3" max="4" width="21.85546875" style="1" customWidth="1"/>
    <col min="5" max="5" width="6.42578125" style="1" customWidth="1"/>
    <col min="6" max="16384" width="8.42578125" style="1"/>
  </cols>
  <sheetData>
    <row r="1" spans="2:4" ht="11.65" customHeight="1" x14ac:dyDescent="0.25">
      <c r="B1" s="106"/>
      <c r="C1" s="106"/>
      <c r="D1" s="106"/>
    </row>
    <row r="2" spans="2:4" ht="11.65" customHeight="1" x14ac:dyDescent="0.25">
      <c r="B2" s="106"/>
      <c r="C2" s="106"/>
      <c r="D2" s="106"/>
    </row>
    <row r="3" spans="2:4" ht="15" customHeight="1" x14ac:dyDescent="0.25">
      <c r="B3" s="106"/>
      <c r="C3" s="106"/>
      <c r="D3" s="106"/>
    </row>
    <row r="4" spans="2:4" ht="21" customHeight="1" x14ac:dyDescent="0.25">
      <c r="B4" s="106"/>
      <c r="C4" s="107" t="s">
        <v>25</v>
      </c>
      <c r="D4" s="107"/>
    </row>
    <row r="5" spans="2:4" ht="16.5" customHeight="1" x14ac:dyDescent="0.25">
      <c r="B5" s="106"/>
      <c r="C5" s="108" t="s">
        <v>59</v>
      </c>
      <c r="D5" s="108"/>
    </row>
    <row r="6" spans="2:4" ht="16.5" customHeight="1" x14ac:dyDescent="0.25">
      <c r="B6" s="106"/>
      <c r="C6" s="106"/>
      <c r="D6" s="106"/>
    </row>
    <row r="7" spans="2:4" s="2" customFormat="1" ht="18" customHeight="1" x14ac:dyDescent="0.25">
      <c r="B7" s="3" t="s">
        <v>26</v>
      </c>
      <c r="C7" s="4"/>
      <c r="D7" s="4"/>
    </row>
    <row r="8" spans="2:4" s="5" customFormat="1" ht="14.85" customHeight="1" x14ac:dyDescent="0.25">
      <c r="B8" s="6" t="s">
        <v>0</v>
      </c>
      <c r="C8" s="7"/>
      <c r="D8" s="33">
        <v>500</v>
      </c>
    </row>
    <row r="9" spans="2:4" s="5" customFormat="1" ht="14.85" customHeight="1" x14ac:dyDescent="0.25">
      <c r="B9" s="6" t="s">
        <v>1</v>
      </c>
      <c r="C9" s="8"/>
      <c r="D9" s="34">
        <v>23</v>
      </c>
    </row>
    <row r="10" spans="2:4" s="5" customFormat="1" ht="14.85" customHeight="1" x14ac:dyDescent="0.25">
      <c r="B10" s="9" t="s">
        <v>2</v>
      </c>
      <c r="C10" s="10"/>
      <c r="D10" s="35">
        <v>4</v>
      </c>
    </row>
    <row r="11" spans="2:4" s="5" customFormat="1" ht="7.35" customHeight="1" x14ac:dyDescent="0.25">
      <c r="B11" s="105"/>
      <c r="C11" s="105"/>
      <c r="D11" s="105"/>
    </row>
    <row r="12" spans="2:4" s="11" customFormat="1" ht="18" customHeight="1" x14ac:dyDescent="0.25">
      <c r="B12" s="12" t="s">
        <v>27</v>
      </c>
      <c r="C12" s="13" t="s">
        <v>34</v>
      </c>
      <c r="D12" s="14" t="s">
        <v>10</v>
      </c>
    </row>
    <row r="13" spans="2:4" s="5" customFormat="1" ht="14.85" customHeight="1" x14ac:dyDescent="0.25">
      <c r="B13" s="6" t="s">
        <v>3</v>
      </c>
      <c r="C13" s="33">
        <v>54.9</v>
      </c>
      <c r="D13" s="33">
        <v>85.7</v>
      </c>
    </row>
    <row r="14" spans="2:4" s="5" customFormat="1" ht="14.85" customHeight="1" x14ac:dyDescent="0.25">
      <c r="B14" s="15" t="s">
        <v>4</v>
      </c>
      <c r="C14" s="16">
        <f>C13*D8/2000</f>
        <v>13.725</v>
      </c>
      <c r="D14" s="16">
        <f>D13*D8/2000</f>
        <v>21.425000000000001</v>
      </c>
    </row>
    <row r="15" spans="2:4" s="5" customFormat="1" ht="14.85" customHeight="1" x14ac:dyDescent="0.25">
      <c r="B15" s="17" t="s">
        <v>5</v>
      </c>
      <c r="C15" s="18">
        <f>C14*365</f>
        <v>5009.625</v>
      </c>
      <c r="D15" s="18">
        <f>D14*365</f>
        <v>7820.125</v>
      </c>
    </row>
    <row r="16" spans="2:4" s="5" customFormat="1" ht="14.85" customHeight="1" x14ac:dyDescent="0.25">
      <c r="B16" s="15" t="s">
        <v>17</v>
      </c>
      <c r="C16" s="36">
        <v>13.7</v>
      </c>
      <c r="D16" s="36">
        <v>9.6</v>
      </c>
    </row>
    <row r="17" spans="2:4" s="5" customFormat="1" ht="14.85" customHeight="1" x14ac:dyDescent="0.25">
      <c r="B17" s="15" t="s">
        <v>6</v>
      </c>
      <c r="C17" s="16">
        <f>C16*D8/56</f>
        <v>122.32142857142857</v>
      </c>
      <c r="D17" s="16">
        <f>D16*D8/56</f>
        <v>85.714285714285708</v>
      </c>
    </row>
    <row r="18" spans="2:4" s="19" customFormat="1" ht="14.85" customHeight="1" x14ac:dyDescent="0.25">
      <c r="B18" s="20" t="s">
        <v>7</v>
      </c>
      <c r="C18" s="16">
        <f>C17*365</f>
        <v>44647.321428571428</v>
      </c>
      <c r="D18" s="16">
        <f>D17*365</f>
        <v>31285.714285714283</v>
      </c>
    </row>
    <row r="19" spans="2:4" s="19" customFormat="1" ht="14.85" customHeight="1" x14ac:dyDescent="0.25">
      <c r="B19" s="21" t="s">
        <v>5</v>
      </c>
      <c r="C19" s="22">
        <f>C18*0.028</f>
        <v>1250.125</v>
      </c>
      <c r="D19" s="22">
        <f>D18*0.028</f>
        <v>875.99999999999989</v>
      </c>
    </row>
    <row r="20" spans="2:4" s="19" customFormat="1" ht="7.35" customHeight="1" x14ac:dyDescent="0.25">
      <c r="B20" s="105"/>
      <c r="C20" s="105"/>
      <c r="D20" s="105"/>
    </row>
    <row r="21" spans="2:4" s="19" customFormat="1" ht="18" customHeight="1" x14ac:dyDescent="0.25">
      <c r="B21" s="12" t="s">
        <v>28</v>
      </c>
      <c r="C21" s="13" t="s">
        <v>34</v>
      </c>
      <c r="D21" s="14" t="s">
        <v>10</v>
      </c>
    </row>
    <row r="22" spans="2:4" s="19" customFormat="1" ht="14.85" customHeight="1" x14ac:dyDescent="0.25">
      <c r="B22" s="23" t="s">
        <v>29</v>
      </c>
      <c r="C22" s="33">
        <v>25</v>
      </c>
      <c r="D22" s="33">
        <v>23</v>
      </c>
    </row>
    <row r="23" spans="2:4" s="19" customFormat="1" ht="14.85" customHeight="1" x14ac:dyDescent="0.25">
      <c r="B23" s="20" t="s">
        <v>30</v>
      </c>
      <c r="C23" s="16">
        <f>C15</f>
        <v>5009.625</v>
      </c>
      <c r="D23" s="16">
        <f>D15</f>
        <v>7820.125</v>
      </c>
    </row>
    <row r="24" spans="2:4" s="19" customFormat="1" ht="14.85" customHeight="1" x14ac:dyDescent="0.25">
      <c r="B24" s="24" t="s">
        <v>8</v>
      </c>
      <c r="C24" s="18">
        <f>C15/C22</f>
        <v>200.38499999999999</v>
      </c>
      <c r="D24" s="18">
        <f>D15/D22</f>
        <v>340.00543478260869</v>
      </c>
    </row>
    <row r="25" spans="2:4" s="19" customFormat="1" ht="14.85" customHeight="1" x14ac:dyDescent="0.25">
      <c r="B25" s="20" t="s">
        <v>9</v>
      </c>
      <c r="C25" s="37">
        <v>275</v>
      </c>
      <c r="D25" s="37">
        <v>340</v>
      </c>
    </row>
    <row r="26" spans="2:4" s="19" customFormat="1" ht="14.85" customHeight="1" x14ac:dyDescent="0.25">
      <c r="B26" s="20" t="s">
        <v>11</v>
      </c>
      <c r="C26" s="36">
        <v>32000</v>
      </c>
      <c r="D26" s="36">
        <v>32000</v>
      </c>
    </row>
    <row r="27" spans="2:4" s="19" customFormat="1" ht="14.85" customHeight="1" x14ac:dyDescent="0.25">
      <c r="B27" s="20" t="s">
        <v>35</v>
      </c>
      <c r="C27" s="16">
        <f>80000/C26</f>
        <v>2.5</v>
      </c>
      <c r="D27" s="16">
        <f>80000/D26</f>
        <v>2.5</v>
      </c>
    </row>
    <row r="28" spans="2:4" s="19" customFormat="1" ht="14.85" customHeight="1" x14ac:dyDescent="0.25">
      <c r="B28" s="25" t="s">
        <v>31</v>
      </c>
      <c r="C28" s="26">
        <f>(C24/C27)*C25</f>
        <v>22042.35</v>
      </c>
      <c r="D28" s="26">
        <f>(D24/D27)*D25</f>
        <v>46240.739130434777</v>
      </c>
    </row>
    <row r="29" spans="2:4" s="19" customFormat="1" ht="7.35" customHeight="1" x14ac:dyDescent="0.25">
      <c r="B29" s="105"/>
      <c r="C29" s="105"/>
      <c r="D29" s="105"/>
    </row>
    <row r="30" spans="2:4" s="19" customFormat="1" ht="18" customHeight="1" x14ac:dyDescent="0.25">
      <c r="B30" s="12" t="s">
        <v>32</v>
      </c>
      <c r="C30" s="13" t="s">
        <v>34</v>
      </c>
      <c r="D30" s="14" t="s">
        <v>10</v>
      </c>
    </row>
    <row r="31" spans="2:4" s="19" customFormat="1" ht="14.85" customHeight="1" x14ac:dyDescent="0.25">
      <c r="B31" s="23" t="s">
        <v>18</v>
      </c>
      <c r="C31" s="34">
        <v>800</v>
      </c>
      <c r="D31" s="34">
        <v>800</v>
      </c>
    </row>
    <row r="32" spans="2:4" s="19" customFormat="1" ht="14.85" customHeight="1" x14ac:dyDescent="0.25">
      <c r="B32" s="20" t="s">
        <v>12</v>
      </c>
      <c r="C32" s="16">
        <f>C24</f>
        <v>200.38499999999999</v>
      </c>
      <c r="D32" s="16">
        <f>D24</f>
        <v>340.00543478260869</v>
      </c>
    </row>
    <row r="33" spans="2:4" s="19" customFormat="1" ht="14.85" customHeight="1" x14ac:dyDescent="0.25">
      <c r="B33" s="24" t="s">
        <v>13</v>
      </c>
      <c r="C33" s="27">
        <f>C31*C32</f>
        <v>160308</v>
      </c>
      <c r="D33" s="27">
        <f>D31*D32</f>
        <v>272004.34782608697</v>
      </c>
    </row>
    <row r="34" spans="2:4" s="19" customFormat="1" ht="14.85" customHeight="1" x14ac:dyDescent="0.25">
      <c r="B34" s="20" t="s">
        <v>14</v>
      </c>
      <c r="C34" s="28">
        <f>C35/35.7</f>
        <v>7.2829131652661054</v>
      </c>
      <c r="D34" s="28">
        <f>D35/35.7</f>
        <v>7.2829131652661054</v>
      </c>
    </row>
    <row r="35" spans="2:4" s="19" customFormat="1" ht="14.85" customHeight="1" x14ac:dyDescent="0.25">
      <c r="B35" s="20" t="s">
        <v>15</v>
      </c>
      <c r="C35" s="37">
        <v>260</v>
      </c>
      <c r="D35" s="37">
        <v>260</v>
      </c>
    </row>
    <row r="36" spans="2:4" s="19" customFormat="1" ht="14.85" customHeight="1" x14ac:dyDescent="0.25">
      <c r="B36" s="20" t="s">
        <v>16</v>
      </c>
      <c r="C36" s="16">
        <f>C19</f>
        <v>1250.125</v>
      </c>
      <c r="D36" s="16">
        <f>D19</f>
        <v>875.99999999999989</v>
      </c>
    </row>
    <row r="37" spans="2:4" s="19" customFormat="1" ht="14.85" customHeight="1" x14ac:dyDescent="0.25">
      <c r="B37" s="24" t="s">
        <v>24</v>
      </c>
      <c r="C37" s="27">
        <f>C36*C35</f>
        <v>325032.5</v>
      </c>
      <c r="D37" s="27">
        <f>D36*D35</f>
        <v>227759.99999999997</v>
      </c>
    </row>
    <row r="38" spans="2:4" s="19" customFormat="1" ht="14.85" customHeight="1" x14ac:dyDescent="0.25">
      <c r="B38" s="25" t="s">
        <v>33</v>
      </c>
      <c r="C38" s="26">
        <f>C33+C37+C28</f>
        <v>507382.85</v>
      </c>
      <c r="D38" s="26">
        <f>D33+D37+D28</f>
        <v>546005.08695652173</v>
      </c>
    </row>
    <row r="39" spans="2:4" s="19" customFormat="1" ht="7.35" customHeight="1" x14ac:dyDescent="0.25">
      <c r="B39" s="105"/>
      <c r="C39" s="105"/>
      <c r="D39" s="105"/>
    </row>
    <row r="40" spans="2:4" s="19" customFormat="1" ht="18" customHeight="1" x14ac:dyDescent="0.25">
      <c r="B40" s="29" t="s">
        <v>19</v>
      </c>
      <c r="C40" s="29"/>
      <c r="D40" s="29"/>
    </row>
    <row r="41" spans="2:4" s="19" customFormat="1" ht="14.85" customHeight="1" x14ac:dyDescent="0.25">
      <c r="B41" s="109" t="s">
        <v>20</v>
      </c>
      <c r="C41" s="109"/>
      <c r="D41" s="30">
        <f>D9*D10/100</f>
        <v>0.92</v>
      </c>
    </row>
    <row r="42" spans="2:4" s="19" customFormat="1" ht="14.85" customHeight="1" x14ac:dyDescent="0.25">
      <c r="B42" s="110" t="s">
        <v>21</v>
      </c>
      <c r="C42" s="110"/>
      <c r="D42" s="27">
        <f>D41*D8*365</f>
        <v>167900</v>
      </c>
    </row>
    <row r="43" spans="2:4" s="19" customFormat="1" ht="14.85" customHeight="1" x14ac:dyDescent="0.25">
      <c r="B43" s="110" t="s">
        <v>22</v>
      </c>
      <c r="C43" s="110"/>
      <c r="D43" s="27">
        <f>C38-D38</f>
        <v>-38622.236956521752</v>
      </c>
    </row>
    <row r="44" spans="2:4" s="19" customFormat="1" ht="14.85" customHeight="1" x14ac:dyDescent="0.25">
      <c r="B44" s="111" t="s">
        <v>23</v>
      </c>
      <c r="C44" s="111"/>
      <c r="D44" s="31">
        <f>D42+D43</f>
        <v>129277.76304347825</v>
      </c>
    </row>
    <row r="45" spans="2:4" s="19" customFormat="1" ht="7.35" customHeight="1" x14ac:dyDescent="0.25">
      <c r="C45" s="32"/>
      <c r="D45" s="32"/>
    </row>
    <row r="46" spans="2:4" s="19" customFormat="1" ht="72" customHeight="1" x14ac:dyDescent="0.25">
      <c r="B46" s="112" t="s">
        <v>36</v>
      </c>
      <c r="C46" s="113"/>
      <c r="D46" s="113"/>
    </row>
    <row r="47" spans="2:4" s="19" customFormat="1" ht="14.85" customHeight="1" x14ac:dyDescent="0.25"/>
    <row r="48" spans="2:4" s="19" customFormat="1" ht="14.85" customHeight="1" x14ac:dyDescent="0.25"/>
    <row r="49" s="19" customFormat="1" ht="14.85" customHeight="1" x14ac:dyDescent="0.25"/>
    <row r="50" ht="14.85" customHeight="1" x14ac:dyDescent="0.25"/>
    <row r="51" ht="14.85" customHeight="1" x14ac:dyDescent="0.25"/>
    <row r="52" ht="14.85" customHeight="1" x14ac:dyDescent="0.25"/>
    <row r="53" ht="14.85" customHeight="1" x14ac:dyDescent="0.25"/>
    <row r="54" ht="14.85" customHeight="1" x14ac:dyDescent="0.25"/>
    <row r="55" ht="14.85" customHeight="1" x14ac:dyDescent="0.25"/>
    <row r="56" ht="14.85" customHeight="1" x14ac:dyDescent="0.25"/>
    <row r="57" ht="14.85" customHeight="1" x14ac:dyDescent="0.25"/>
    <row r="58" ht="14.85" customHeight="1" x14ac:dyDescent="0.25"/>
    <row r="59" ht="14.85" customHeight="1" x14ac:dyDescent="0.25"/>
    <row r="60" ht="14.85" customHeight="1" x14ac:dyDescent="0.25"/>
    <row r="61" ht="14.85" customHeight="1" x14ac:dyDescent="0.25"/>
    <row r="62" ht="14.85" customHeight="1" x14ac:dyDescent="0.25"/>
    <row r="63" ht="14.85" customHeight="1" x14ac:dyDescent="0.25"/>
    <row r="64" ht="14.85" customHeight="1" x14ac:dyDescent="0.25"/>
    <row r="65" ht="14.85" customHeight="1" x14ac:dyDescent="0.25"/>
    <row r="66" ht="14.85" customHeight="1" x14ac:dyDescent="0.25"/>
    <row r="67" ht="14.85" customHeight="1" x14ac:dyDescent="0.25"/>
    <row r="68" ht="14.85" customHeight="1" x14ac:dyDescent="0.25"/>
    <row r="69" ht="14.85" customHeight="1" x14ac:dyDescent="0.25"/>
    <row r="70" ht="14.85" customHeight="1" x14ac:dyDescent="0.25"/>
    <row r="71" ht="14.85" customHeight="1" x14ac:dyDescent="0.25"/>
    <row r="72" ht="14.85" customHeight="1" x14ac:dyDescent="0.25"/>
  </sheetData>
  <sheetProtection algorithmName="SHA-512" hashValue="XDLiLon6YN5QjLbgN05riBzAqvKPI+TyjgZatjWG57F3it/avIYREaWD6otzS7vy4KcM0ovxPOrGSLryFJRvXg==" saltValue="8VihCXRhgNIQJOVtVPNftA==" spinCount="100000" sheet="1"/>
  <mergeCells count="14">
    <mergeCell ref="B41:C41"/>
    <mergeCell ref="B42:C42"/>
    <mergeCell ref="B43:C43"/>
    <mergeCell ref="B44:C44"/>
    <mergeCell ref="B46:D46"/>
    <mergeCell ref="B11:D11"/>
    <mergeCell ref="B20:D20"/>
    <mergeCell ref="B29:D29"/>
    <mergeCell ref="B39:D39"/>
    <mergeCell ref="B1:D3"/>
    <mergeCell ref="B4:B5"/>
    <mergeCell ref="C4:D4"/>
    <mergeCell ref="C5:D5"/>
    <mergeCell ref="B6:D6"/>
  </mergeCells>
  <pageMargins left="9.0909090909090905E-3" right="9.0909090909090905E-3" top="0.5" bottom="0.3" header="0" footer="0"/>
  <pageSetup orientation="portrait" horizontalDpi="1200" verticalDpi="1200" r:id="rId1"/>
  <headerFooter>
    <oddHeader>&amp;C&amp;G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A091762D90324C9C2A963D2B24A1B6" ma:contentTypeVersion="13" ma:contentTypeDescription="Create a new document." ma:contentTypeScope="" ma:versionID="46f8c058f8b0943e5a3ec320e7acc7cc">
  <xsd:schema xmlns:xsd="http://www.w3.org/2001/XMLSchema" xmlns:xs="http://www.w3.org/2001/XMLSchema" xmlns:p="http://schemas.microsoft.com/office/2006/metadata/properties" xmlns:ns3="ee4a56a2-47f4-4032-98f0-51ab6eeb82ec" xmlns:ns4="a827885c-5160-4a46-98a1-f70e4a43648e" targetNamespace="http://schemas.microsoft.com/office/2006/metadata/properties" ma:root="true" ma:fieldsID="5e6acc2dfeb15f913e812a3b4d7c8753" ns3:_="" ns4:_="">
    <xsd:import namespace="ee4a56a2-47f4-4032-98f0-51ab6eeb82ec"/>
    <xsd:import namespace="a827885c-5160-4a46-98a1-f70e4a43648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4a56a2-47f4-4032-98f0-51ab6eeb82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27885c-5160-4a46-98a1-f70e4a43648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AAB48E-529C-4963-80EB-DEAAF6D46D09}">
  <ds:schemaRefs>
    <ds:schemaRef ds:uri="http://schemas.microsoft.com/sharepoint/v3/contenttype/forms"/>
  </ds:schemaRefs>
</ds:datastoreItem>
</file>

<file path=customXml/itemProps2.xml><?xml version="1.0" encoding="utf-8"?>
<ds:datastoreItem xmlns:ds="http://schemas.openxmlformats.org/officeDocument/2006/customXml" ds:itemID="{2E25B45E-930C-4113-BE40-57C2AC0DA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4a56a2-47f4-4032-98f0-51ab6eeb82ec"/>
    <ds:schemaRef ds:uri="a827885c-5160-4a46-98a1-f70e4a4364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817940-E915-4831-9ECC-1537DAD1683E}">
  <ds:schemaRefs>
    <ds:schemaRef ds:uri="http://schemas.microsoft.com/office/2006/metadata/properties"/>
    <ds:schemaRef ds:uri="http://purl.org/dc/terms/"/>
    <ds:schemaRef ds:uri="a827885c-5160-4a46-98a1-f70e4a4364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ee4a56a2-47f4-4032-98f0-51ab6eeb82e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Calculator Instructions</vt:lpstr>
      <vt:lpstr>Ration-Corn Calculator</vt:lpstr>
      <vt:lpstr>BMR Advanced Profitability</vt:lpstr>
      <vt:lpstr>'Ration-Corn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Felicia</dc:creator>
  <cp:lastModifiedBy>Curry, Kurt</cp:lastModifiedBy>
  <cp:lastPrinted>2022-11-22T16:17:49Z</cp:lastPrinted>
  <dcterms:created xsi:type="dcterms:W3CDTF">2020-06-09T15:46:46Z</dcterms:created>
  <dcterms:modified xsi:type="dcterms:W3CDTF">2023-06-23T14:01:42Z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0x010100E5A091762D90324C9C2A963D2B24A1B6</vt:lpwstr>
  </property>
  <property fmtid="{D5CDD505-2E9C-101B-9397-08002B2CF9AE}" pid="3" name="MSIP_Label_aca7f1c0-ceb4-4153-a747-857e00e0fbb7_Enabled">
    <vt:lpwstr>true</vt:lpwstr>
  </property>
  <property fmtid="{D5CDD505-2E9C-101B-9397-08002B2CF9AE}" pid="4" name="MSIP_Label_aca7f1c0-ceb4-4153-a747-857e00e0fbb7_SetDate">
    <vt:lpwstr>2022-11-15T19:36:53Z</vt:lpwstr>
  </property>
  <property fmtid="{D5CDD505-2E9C-101B-9397-08002B2CF9AE}" pid="5" name="MSIP_Label_aca7f1c0-ceb4-4153-a747-857e00e0fbb7_Method">
    <vt:lpwstr>Privileged</vt:lpwstr>
  </property>
  <property fmtid="{D5CDD505-2E9C-101B-9397-08002B2CF9AE}" pid="6" name="MSIP_Label_aca7f1c0-ceb4-4153-a747-857e00e0fbb7_Name">
    <vt:lpwstr>Unrestricted</vt:lpwstr>
  </property>
  <property fmtid="{D5CDD505-2E9C-101B-9397-08002B2CF9AE}" pid="7" name="MSIP_Label_aca7f1c0-ceb4-4153-a747-857e00e0fbb7_SiteId">
    <vt:lpwstr>3e20ecb2-9cb0-4df1-ad7b-914e31dcdda4</vt:lpwstr>
  </property>
  <property fmtid="{D5CDD505-2E9C-101B-9397-08002B2CF9AE}" pid="8" name="MSIP_Label_aca7f1c0-ceb4-4153-a747-857e00e0fbb7_ActionId">
    <vt:lpwstr>f958fbe7-4cd3-4778-83ab-0b0412272d46</vt:lpwstr>
  </property>
  <property fmtid="{D5CDD505-2E9C-101B-9397-08002B2CF9AE}" pid="9" name="MSIP_Label_aca7f1c0-ceb4-4153-a747-857e00e0fbb7_ContentBits">
    <vt:lpwstr>0</vt:lpwstr>
  </property>
</Properties>
</file>